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43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r:id="rId12"/>
    <sheet name="LUV" sheetId="62" r:id="rId13"/>
    <sheet name="AKAM" sheetId="63" state="hidden" r:id="rId14"/>
    <sheet name="CVS" sheetId="69" state="hidden" r:id="rId15"/>
    <sheet name="MRO" sheetId="25" state="hidden" r:id="rId16"/>
    <sheet name="KR" sheetId="51" r:id="rId17"/>
    <sheet name="F" sheetId="54" state="hidden" r:id="rId18"/>
    <sheet name="JNJ" sheetId="68" state="hidden" r:id="rId19"/>
    <sheet name="CPN" sheetId="7" state="hidden" r:id="rId20"/>
    <sheet name="NKE" sheetId="50" state="hidden" r:id="rId21"/>
    <sheet name="MOS" sheetId="58" state="hidden" r:id="rId22"/>
    <sheet name="VGK" sheetId="59" state="hidden" r:id="rId23"/>
    <sheet name="MU" sheetId="17" state="hidden" r:id="rId24"/>
    <sheet name="IP" sheetId="44" state="hidden" r:id="rId25"/>
    <sheet name="INTC" sheetId="13" state="hidden" r:id="rId26"/>
    <sheet name="HES" sheetId="10" state="hidden" r:id="rId27"/>
    <sheet name="UNP" sheetId="20" state="hidden" r:id="rId28"/>
    <sheet name="NCLH" sheetId="67" state="hidden" r:id="rId29"/>
    <sheet name="SPY" sheetId="47" state="hidden" r:id="rId30"/>
    <sheet name="SWKS" sheetId="41" state="hidden" r:id="rId31"/>
    <sheet name="CNI" sheetId="42" state="hidden" r:id="rId32"/>
    <sheet name="WFC" sheetId="45" state="hidden" r:id="rId33"/>
    <sheet name="AA" sheetId="3" state="hidden" r:id="rId34"/>
    <sheet name="KATE" sheetId="5" state="hidden" r:id="rId35"/>
    <sheet name="NWL" sheetId="46" state="hidden" r:id="rId36"/>
    <sheet name="KORS" sheetId="16" state="hidden" r:id="rId37"/>
    <sheet name="ALL" sheetId="22" state="hidden" r:id="rId38"/>
    <sheet name="NSC" sheetId="24" state="hidden" r:id="rId39"/>
    <sheet name="AVGO" sheetId="15" state="hidden" r:id="rId40"/>
    <sheet name="UAL" sheetId="52" r:id="rId41"/>
    <sheet name="CAH" sheetId="53" state="hidden" r:id="rId42"/>
    <sheet name="DAL" sheetId="49" state="hidden" r:id="rId43"/>
    <sheet name="DIS" sheetId="34" r:id="rId44"/>
    <sheet name="FTR" sheetId="40" state="hidden" r:id="rId45"/>
    <sheet name="GILD" sheetId="31" state="hidden" r:id="rId46"/>
    <sheet name="WWD" sheetId="28" state="hidden" r:id="rId47"/>
    <sheet name="GIS" sheetId="43" state="hidden" r:id="rId48"/>
    <sheet name="GM" sheetId="29" state="hidden" r:id="rId49"/>
    <sheet name="TMO" sheetId="48" state="hidden" r:id="rId50"/>
    <sheet name="TKR" sheetId="32" state="hidden" r:id="rId51"/>
    <sheet name="UTX" sheetId="30" r:id="rId52"/>
    <sheet name="UNH" sheetId="26" state="hidden" r:id="rId53"/>
  </sheets>
  <functionGroups builtInGroupCount="18"/>
  <definedNames>
    <definedName name="_xlnm._FilterDatabase" localSheetId="2" hidden="1">ACTIVE!$E$1:$M$26</definedName>
    <definedName name="hp?s_AA_Historical_Prices_1" localSheetId="33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7">ALL!$X$1:$AD$69</definedName>
    <definedName name="hp?s_AVGO" localSheetId="39">AVGO!$W$1:$AC$69</definedName>
    <definedName name="hp?s_AXP_Historical_Prices" localSheetId="7">AXP!$W$1:$AC$69</definedName>
    <definedName name="hp?s_BIIB" localSheetId="3">BIIB!$W$1:$AC$68</definedName>
    <definedName name="hp?s_CAH" localSheetId="41">CAH!$W$1:$AC$69</definedName>
    <definedName name="hp?s_CF_a_00_b_1_c_2016_d_06_e_1_f_2016_g_d" localSheetId="11">CF!$W$1:$AC$69</definedName>
    <definedName name="hp?s_CNI" localSheetId="31">CNI!$W$1:$AC$69</definedName>
    <definedName name="hp?s_CPN_Historical_Prices" localSheetId="19">CPN!$W$1:$AC$68</definedName>
    <definedName name="hp?s_cvs" localSheetId="14">CVS!$W$1:$AC$69</definedName>
    <definedName name="hp?s_DAL" localSheetId="42">DAL!$W$1:$AC$69</definedName>
    <definedName name="hp?s_dg" localSheetId="8">DG!$W$1:$AC$69</definedName>
    <definedName name="hp?s_DIS" localSheetId="43">DIS!$W$1:$AC$69</definedName>
    <definedName name="hp?s_DIS" localSheetId="44">FTR!#REF!</definedName>
    <definedName name="hp?s_F" localSheetId="17">F!$W$1:$AC$69</definedName>
    <definedName name="hp?s_foxa" localSheetId="10">FOXA!$W$1:$AC$69</definedName>
    <definedName name="hp?s_FTR" localSheetId="44">FTR!$W$1:$AC$69</definedName>
    <definedName name="hp?s_GILD" localSheetId="45">GILD!$W$1:$AC$69</definedName>
    <definedName name="hp?s_GIS" localSheetId="47">GIS!$X$1:$AD$69</definedName>
    <definedName name="hp?s_GM" localSheetId="48">GM!$W$1:$AC$69</definedName>
    <definedName name="hp?s_HES" localSheetId="26">HES!$W$1:$AC$69</definedName>
    <definedName name="hp?s_INTC_Historical_Prices" localSheetId="25">INTC!$W$1:$AC$69</definedName>
    <definedName name="hp?s_IP" localSheetId="24">IP!$W$1:$AC$69</definedName>
    <definedName name="hp?s_jnj" localSheetId="18">JNJ!$W$1:$AC$69</definedName>
    <definedName name="hp?s_KATE" localSheetId="34">KATE!$W$1:$AC$68</definedName>
    <definedName name="hp?s_KORS" localSheetId="36">KORS!$W$1:$AC$68</definedName>
    <definedName name="hp?s_KR" localSheetId="16">KR!$W$1:$AC$69</definedName>
    <definedName name="hp?s_LUV" localSheetId="12">LUV!$W$1:$AC$69</definedName>
    <definedName name="hp?s_MOS_Historical_Prices" localSheetId="21">MOS!$W$1:$AC$69</definedName>
    <definedName name="hp?s_MRO" localSheetId="15">MRO!$W$1:$AC$69</definedName>
    <definedName name="hp?s_MU" localSheetId="23">MU!$W$1:$AC$68</definedName>
    <definedName name="hp?s_MYL" localSheetId="4">MYL!$W$1:$AC$68</definedName>
    <definedName name="hp?s_nclh" localSheetId="28">NCLH!$W$1:$AC$68</definedName>
    <definedName name="hp?s_nke" localSheetId="20">NKE!$W$1:$AC$69</definedName>
    <definedName name="hp?s_NSC" localSheetId="38">NSC!$W$1:$AC$69</definedName>
    <definedName name="hp?s_NWL" localSheetId="35">NWL!$W$1:$AC$69</definedName>
    <definedName name="hp?s_pinc" localSheetId="9">PINC!$W$1:$AC$68</definedName>
    <definedName name="hp?s_SIG" localSheetId="5">SIG!$W$1:$AC$69</definedName>
    <definedName name="hp?s_SPY_Historical_Prices" localSheetId="29">SPY!$W$1:$AC$69</definedName>
    <definedName name="hp?s_SWKS" localSheetId="30">SWKS!$W$1:$AC$69</definedName>
    <definedName name="hp?s_TKR" localSheetId="50">TKR!$W$1:$AC$69</definedName>
    <definedName name="hp?s_tmo" localSheetId="49">TMO!$W$1:$AC$69</definedName>
    <definedName name="hp?s_ual" localSheetId="40">UAL!$W$1:$AC$68</definedName>
    <definedName name="hp?s_UNH" localSheetId="52">UNH!$W$1:$AC$69</definedName>
    <definedName name="hp?s_UNP" localSheetId="27">UNP!$W$1:$AC$69</definedName>
    <definedName name="hp?s_UTX" localSheetId="51">UTX!$W$1:$AC$69</definedName>
    <definedName name="hp?s_vgk" localSheetId="22">VGK!$W$1:$AC$69</definedName>
    <definedName name="hp?s_WFC" localSheetId="32">WFC!$W$1:$AC$69</definedName>
    <definedName name="hp?s_WWD" localSheetId="46">WWD!$W$1:$AC$69</definedName>
    <definedName name="PL" localSheetId="33">AA!$Q$7</definedName>
    <definedName name="PL" localSheetId="13">#REF!</definedName>
    <definedName name="PL" localSheetId="7">#REF!</definedName>
    <definedName name="PL" localSheetId="41">#REF!</definedName>
    <definedName name="PL" localSheetId="11">#REF!</definedName>
    <definedName name="PL" localSheetId="14">#REF!</definedName>
    <definedName name="PL" localSheetId="8">#REF!</definedName>
    <definedName name="PL" localSheetId="17">#REF!</definedName>
    <definedName name="PL" localSheetId="10">#REF!</definedName>
    <definedName name="PL" localSheetId="18">#REF!</definedName>
    <definedName name="PL" localSheetId="16">#REF!</definedName>
    <definedName name="PL" localSheetId="12">#REF!</definedName>
    <definedName name="PL" localSheetId="21">#REF!</definedName>
    <definedName name="PL" localSheetId="4">#REF!</definedName>
    <definedName name="PL" localSheetId="28">NCLH!$Q$7</definedName>
    <definedName name="PL" localSheetId="20">#REF!</definedName>
    <definedName name="PL" localSheetId="9">PINC!$Q$7</definedName>
    <definedName name="PL" localSheetId="29">SPY!$Q$7</definedName>
    <definedName name="PL" localSheetId="30">SWKS!$Q$7</definedName>
    <definedName name="PL" localSheetId="40">#REF!</definedName>
    <definedName name="PL" localSheetId="22">#REF!</definedName>
    <definedName name="PL" localSheetId="32">WFC!$Q$7</definedName>
    <definedName name="q?s_aa_ql_1" localSheetId="33">AA!$T$40:$U$55</definedName>
    <definedName name="q?s_AAPL" localSheetId="6">AAPL!$T$40:$U$55</definedName>
    <definedName name="q?s_AKAM" localSheetId="13">AKAM!$T$43:$U$58</definedName>
    <definedName name="q?s_ALL" localSheetId="37">ALL!$T$40:$U$55</definedName>
    <definedName name="q?s_AVGO" localSheetId="39">AVGO!$T$42:$U$57</definedName>
    <definedName name="q?s_AXP" localSheetId="7">AXP!$T$43:$U$58</definedName>
    <definedName name="q?s_BIIB" localSheetId="3">BIIB!$T$43:$U$58</definedName>
    <definedName name="q?s_CAH" localSheetId="41">CAH!$T$43:$U$58</definedName>
    <definedName name="q?s_CF" localSheetId="11">CF!$T$43:$U$58</definedName>
    <definedName name="q?s_CNI" localSheetId="31">CNI!$T$43:$U$58</definedName>
    <definedName name="q?s_CPN" localSheetId="19">CPN!$T$43:$U$58</definedName>
    <definedName name="q?s_cvs" localSheetId="14">CVS!$T$43:$U$58</definedName>
    <definedName name="q?s_DAL" localSheetId="42">DAL!$T$43:$U$58</definedName>
    <definedName name="q?s_dg" localSheetId="8">DG!$T$43:$U$58</definedName>
    <definedName name="q?s_DIS" localSheetId="43">DIS!$T$43:$U$58</definedName>
    <definedName name="q?s_F" localSheetId="17">F!$T$43:$U$58</definedName>
    <definedName name="q?s_foxa" localSheetId="10">FOXA!$T$43:$U$58</definedName>
    <definedName name="q?s_FTR" localSheetId="44">FTR!$T$43:$U$58</definedName>
    <definedName name="q?s_GILD" localSheetId="45">GILD!$T$43:$U$58</definedName>
    <definedName name="q?s_GIS_1" localSheetId="47">GIS!$T$43:$U$58</definedName>
    <definedName name="q?s_GM" localSheetId="48">GM!$T$43:$U$58</definedName>
    <definedName name="q?s_HES" localSheetId="26">HES!$T$43:$U$58</definedName>
    <definedName name="q?s_INTC" localSheetId="25">INTC!$T$43:$U$58</definedName>
    <definedName name="q?s_IP" localSheetId="24">IP!$T$43:$U$58</definedName>
    <definedName name="q?s_JNJ" localSheetId="18">JNJ!$T$43:$U$58</definedName>
    <definedName name="q?s_KATE" localSheetId="34">KATE!$T$43:$U$58</definedName>
    <definedName name="q?s_KORS" localSheetId="36">KORS!$T$43:$U$58</definedName>
    <definedName name="q?s_KR" localSheetId="16">KR!$T$43:$U$58</definedName>
    <definedName name="q?s_luv_ql_1" localSheetId="12">LUV!$T$43:$U$58</definedName>
    <definedName name="q?s_MOS" localSheetId="21">MOS!$T$43:$U$58</definedName>
    <definedName name="q?s_mro" localSheetId="15">MRO!$T$43:$U$58</definedName>
    <definedName name="q?s_MU" localSheetId="23">MU!$T$43:$U$58</definedName>
    <definedName name="q?s_MYL" localSheetId="4">MYL!$T$43:$U$58</definedName>
    <definedName name="q?s_nclh" localSheetId="28">NCLH!$T$40:$U$55</definedName>
    <definedName name="q?s_NKE" localSheetId="20">NKE!$T$43:$U$58</definedName>
    <definedName name="q?s_nsc" localSheetId="38">NSC!$T$43:$U$58</definedName>
    <definedName name="q?s_NSC" localSheetId="27">UNP!$T$43:$U$58</definedName>
    <definedName name="q?s_NWL" localSheetId="35">NWL!$T$43:$U$58</definedName>
    <definedName name="q?s_pinc" localSheetId="9">PINC!$T$40:$U$55</definedName>
    <definedName name="q?s_SIG" localSheetId="5">SIG!$T$40:$U$55</definedName>
    <definedName name="q?s_SPY" localSheetId="29">SPY!$T$40:$U$53</definedName>
    <definedName name="q?s_SWKS" localSheetId="30">SWKS!$T$40:$U$55</definedName>
    <definedName name="q?s_TKR" localSheetId="50">TKR!$T$43:$U$58</definedName>
    <definedName name="q?s_tmo" localSheetId="49">TMO!$T$43:$U$58</definedName>
    <definedName name="q?s_UAL" localSheetId="40">UAL!$T$43:$U$58</definedName>
    <definedName name="q?s_UNH" localSheetId="52">UNH!$T$43:$U$58</definedName>
    <definedName name="q?s_UTX" localSheetId="51">UTX!$T$43:$U$58</definedName>
    <definedName name="q?s_vgk" localSheetId="22">VGK!$T$43:$U$56</definedName>
    <definedName name="q?s_WFC" localSheetId="32">WFC!$T$43:$U$58</definedName>
    <definedName name="q?s_WWD" localSheetId="4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35" l="1"/>
  <c r="N48" i="35"/>
  <c r="N43" i="35"/>
  <c r="N44" i="35"/>
  <c r="N22" i="35"/>
  <c r="N21" i="35"/>
  <c r="N51" i="35"/>
  <c r="N20" i="35"/>
  <c r="N19" i="35"/>
  <c r="N16" i="35"/>
  <c r="N14" i="35"/>
  <c r="N9" i="35"/>
  <c r="N45" i="35"/>
  <c r="N6" i="35"/>
  <c r="N37" i="35"/>
  <c r="N5" i="35"/>
  <c r="N28" i="35"/>
  <c r="N38" i="35"/>
  <c r="N27" i="35"/>
  <c r="N2" i="35"/>
  <c r="N50" i="35"/>
  <c r="N11" i="35"/>
  <c r="N42" i="35"/>
  <c r="N41" i="35"/>
  <c r="N35" i="35"/>
  <c r="N47" i="35"/>
  <c r="N23" i="35"/>
  <c r="N24" i="35"/>
  <c r="N25" i="35"/>
  <c r="N33" i="35"/>
  <c r="N49" i="35"/>
  <c r="N31" i="35"/>
  <c r="N36" i="35"/>
  <c r="N12" i="35"/>
  <c r="N26" i="35"/>
  <c r="N17" i="35"/>
  <c r="N29" i="35"/>
  <c r="N32" i="35"/>
  <c r="N13" i="35"/>
  <c r="N4" i="35"/>
  <c r="N30" i="35"/>
  <c r="N10" i="35"/>
  <c r="N18" i="35"/>
  <c r="N39" i="35"/>
  <c r="N15" i="35"/>
  <c r="N7" i="35"/>
  <c r="N3" i="35"/>
  <c r="N40" i="35"/>
  <c r="N34" i="35"/>
  <c r="N8" i="35"/>
  <c r="F24" i="43"/>
  <c r="G24" i="43"/>
  <c r="H24" i="43"/>
  <c r="F43" i="58" l="1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" i="38"/>
  <c r="D279" i="38"/>
  <c r="E279" i="38"/>
  <c r="G279" i="38"/>
  <c r="H279" i="38"/>
  <c r="K279" i="38"/>
  <c r="L279" i="38" s="1"/>
  <c r="M279" i="38"/>
  <c r="T279" i="38" s="1"/>
  <c r="R279" i="38"/>
  <c r="U279" i="38"/>
  <c r="F394" i="25"/>
  <c r="H394" i="25"/>
  <c r="G394" i="25"/>
  <c r="F192" i="25"/>
  <c r="N279" i="38" l="1"/>
  <c r="O279" i="38"/>
  <c r="P279" i="38" s="1"/>
  <c r="V279" i="38"/>
  <c r="F170" i="7"/>
  <c r="G170" i="7"/>
  <c r="H17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L278" i="38"/>
  <c r="F58" i="57"/>
  <c r="G58" i="57"/>
  <c r="H58" i="57"/>
  <c r="F25" i="67"/>
  <c r="G25" i="67"/>
  <c r="H25" i="67"/>
  <c r="F393" i="25"/>
  <c r="G393" i="25"/>
  <c r="H393" i="25"/>
  <c r="R278" i="38"/>
  <c r="T278" i="38"/>
  <c r="U278" i="38"/>
  <c r="V278" i="38"/>
  <c r="M278" i="38"/>
  <c r="N278" i="38" s="1"/>
  <c r="O278" i="38"/>
  <c r="P278" i="38"/>
  <c r="K278" i="38"/>
  <c r="G278" i="38"/>
  <c r="H278" i="38"/>
  <c r="D278" i="38"/>
  <c r="E278" i="38"/>
  <c r="F40" i="40"/>
  <c r="H40" i="40"/>
  <c r="G40" i="40"/>
  <c r="K2" i="40"/>
  <c r="F72" i="45" l="1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G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69" i="7"/>
  <c r="H169" i="7"/>
  <c r="G16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68" i="7"/>
  <c r="G168" i="7"/>
  <c r="H16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390" i="25"/>
  <c r="H390" i="25"/>
  <c r="F389" i="25"/>
  <c r="H389" i="25"/>
  <c r="G390" i="25"/>
  <c r="G389" i="25"/>
  <c r="F191" i="25"/>
  <c r="F190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89" i="25"/>
  <c r="O275" i="38" l="1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Q2" i="30" s="1"/>
  <c r="Q9" i="30" s="1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F3" i="49"/>
  <c r="AE2" i="49"/>
  <c r="AD2" i="49"/>
  <c r="F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F85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K34" i="15"/>
  <c r="I34" i="15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Q2" i="3" s="1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C8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Q2" i="68" s="1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88" i="25"/>
  <c r="F187" i="25"/>
  <c r="F186" i="25"/>
  <c r="F185" i="25"/>
  <c r="F184" i="25"/>
  <c r="F183" i="25"/>
  <c r="K180" i="25"/>
  <c r="F182" i="25"/>
  <c r="K179" i="25"/>
  <c r="F181" i="25"/>
  <c r="K178" i="25"/>
  <c r="F180" i="25"/>
  <c r="K177" i="25"/>
  <c r="F179" i="25"/>
  <c r="K176" i="25"/>
  <c r="F178" i="25"/>
  <c r="K175" i="25"/>
  <c r="F177" i="25"/>
  <c r="K174" i="25"/>
  <c r="F176" i="25"/>
  <c r="K173" i="25"/>
  <c r="F175" i="25"/>
  <c r="K172" i="25"/>
  <c r="F174" i="25"/>
  <c r="K171" i="25"/>
  <c r="F173" i="25"/>
  <c r="K170" i="25"/>
  <c r="F172" i="25"/>
  <c r="K169" i="25"/>
  <c r="F171" i="25"/>
  <c r="K168" i="25"/>
  <c r="F170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O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O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N90" i="38"/>
  <c r="M90" i="38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L28" i="38"/>
  <c r="K28" i="38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O2" i="38"/>
  <c r="M2" i="38"/>
  <c r="N2" i="38" s="1"/>
  <c r="T258" i="1"/>
  <c r="N244" i="1" s="1"/>
  <c r="R258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0"/>
  <c r="H94" i="52"/>
  <c r="K19" i="66"/>
  <c r="F19" i="60"/>
  <c r="K19" i="3"/>
  <c r="K106" i="45"/>
  <c r="C19" i="34"/>
  <c r="F19" i="34"/>
  <c r="C19" i="68"/>
  <c r="F19" i="55"/>
  <c r="C19" i="54"/>
  <c r="H80" i="41"/>
  <c r="M142" i="17"/>
  <c r="C80" i="41"/>
  <c r="C32" i="31"/>
  <c r="M19" i="54"/>
  <c r="H72" i="59"/>
  <c r="F72" i="59"/>
  <c r="C19" i="41"/>
  <c r="M19" i="64"/>
  <c r="M82" i="50"/>
  <c r="C19" i="50"/>
  <c r="H19" i="3"/>
  <c r="M19" i="52"/>
  <c r="F80" i="41"/>
  <c r="F19" i="69"/>
  <c r="K80" i="41"/>
  <c r="M19" i="45"/>
  <c r="F19" i="45"/>
  <c r="C19" i="59"/>
  <c r="M19" i="53"/>
  <c r="H19" i="54"/>
  <c r="F19" i="41"/>
  <c r="C19" i="63"/>
  <c r="M32" i="31"/>
  <c r="H86" i="53"/>
  <c r="M29" i="51"/>
  <c r="M205" i="25"/>
  <c r="F94" i="52"/>
  <c r="M80" i="41"/>
  <c r="F19" i="68"/>
  <c r="C19" i="55"/>
  <c r="H29" i="51"/>
  <c r="M106" i="45"/>
  <c r="F86" i="53"/>
  <c r="C86" i="53"/>
  <c r="K86" i="53"/>
  <c r="K72" i="59"/>
  <c r="C106" i="45"/>
  <c r="C29" i="51"/>
  <c r="F19" i="63"/>
  <c r="M94" i="52"/>
  <c r="C19" i="61"/>
  <c r="C19" i="69"/>
  <c r="F19" i="64"/>
  <c r="M19" i="57"/>
  <c r="K19" i="64"/>
  <c r="K19" i="54"/>
  <c r="C19" i="66"/>
  <c r="M65" i="63"/>
  <c r="H19" i="68"/>
  <c r="F65" i="63"/>
  <c r="K32" i="31"/>
  <c r="H142" i="17"/>
  <c r="K19" i="62"/>
  <c r="H32" i="31"/>
  <c r="M19" i="63"/>
  <c r="M19" i="41"/>
  <c r="K30" i="49"/>
  <c r="K19" i="53"/>
  <c r="K19" i="61"/>
  <c r="F19" i="3"/>
  <c r="F19" i="66"/>
  <c r="H106" i="45"/>
  <c r="M86" i="53"/>
  <c r="H19" i="34"/>
  <c r="K19" i="45"/>
  <c r="H30" i="49"/>
  <c r="C19" i="64"/>
  <c r="H101" i="57"/>
  <c r="H19" i="64"/>
  <c r="K29" i="51"/>
  <c r="C19" i="57"/>
  <c r="K19" i="34"/>
  <c r="H19" i="61"/>
  <c r="K82" i="50"/>
  <c r="K19" i="68"/>
  <c r="C19" i="62"/>
  <c r="H19" i="52"/>
  <c r="H19" i="60"/>
  <c r="H19" i="53"/>
  <c r="M19" i="50"/>
  <c r="F106" i="45"/>
  <c r="H82" i="50"/>
  <c r="K65" i="63"/>
  <c r="M19" i="68"/>
  <c r="M19" i="69"/>
  <c r="H67" i="60"/>
  <c r="F30" i="49"/>
  <c r="M19" i="62"/>
  <c r="K19" i="55"/>
  <c r="C30" i="49"/>
  <c r="M101" i="57"/>
  <c r="C72" i="59"/>
  <c r="H19" i="62"/>
  <c r="M19" i="66"/>
  <c r="F101" i="57"/>
  <c r="K19" i="63"/>
  <c r="M86" i="7"/>
  <c r="K67" i="60"/>
  <c r="K19" i="57"/>
  <c r="F19" i="59"/>
  <c r="K94" i="52"/>
  <c r="M67" i="60"/>
  <c r="C67" i="60"/>
  <c r="F67" i="60"/>
  <c r="F19" i="61"/>
  <c r="F19" i="52"/>
  <c r="F19" i="54"/>
  <c r="F82" i="50"/>
  <c r="M19" i="60"/>
  <c r="F29" i="51"/>
  <c r="H19" i="59"/>
  <c r="H19" i="41"/>
  <c r="M19" i="59"/>
  <c r="H19" i="55"/>
  <c r="M19" i="34"/>
  <c r="H19" i="63"/>
  <c r="K19" i="69"/>
  <c r="H65" i="63"/>
  <c r="F19" i="57"/>
  <c r="C19" i="52"/>
  <c r="C101" i="57"/>
  <c r="M72" i="59"/>
  <c r="H19" i="66"/>
  <c r="C19" i="3"/>
  <c r="K19" i="52"/>
  <c r="H19" i="69"/>
  <c r="C94" i="52"/>
  <c r="M19" i="55"/>
  <c r="K101" i="57"/>
  <c r="M19" i="61"/>
  <c r="F19" i="50"/>
  <c r="C19" i="45"/>
  <c r="H19" i="50"/>
  <c r="K19" i="60"/>
  <c r="H19" i="57"/>
  <c r="C19" i="60"/>
  <c r="C82" i="50"/>
  <c r="K142" i="17"/>
  <c r="F32" i="31"/>
  <c r="C65" i="63"/>
  <c r="K19" i="59"/>
  <c r="H19" i="45"/>
  <c r="K19" i="41"/>
  <c r="M19" i="3"/>
  <c r="F19" i="62"/>
  <c r="F86" i="7"/>
  <c r="C86" i="7"/>
  <c r="M30" i="49"/>
  <c r="K75" i="58"/>
  <c r="H75" i="58"/>
  <c r="C19" i="58"/>
  <c r="C75" i="58"/>
  <c r="M75" i="58"/>
  <c r="F75" i="58"/>
  <c r="K19" i="58"/>
  <c r="H19" i="58"/>
  <c r="M19" i="58"/>
  <c r="F19" i="58"/>
  <c r="F142" i="17"/>
  <c r="C142" i="17"/>
  <c r="K205" i="25"/>
  <c r="H205" i="25"/>
  <c r="F19" i="53"/>
  <c r="C19" i="53"/>
  <c r="K86" i="7"/>
  <c r="H86" i="7"/>
  <c r="F205" i="25"/>
  <c r="C205" i="25"/>
  <c r="U277" i="38" l="1"/>
  <c r="F98" i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M61" i="41" s="1"/>
  <c r="F88" i="1"/>
  <c r="O219" i="38"/>
  <c r="T261" i="38"/>
  <c r="Q2" i="42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2" i="5"/>
  <c r="Q9" i="5" s="1"/>
  <c r="Q8" i="46"/>
  <c r="F75" i="40"/>
  <c r="F51" i="28"/>
  <c r="K44" i="26"/>
  <c r="M33" i="26" s="1"/>
  <c r="Q10" i="26" s="1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8" i="53" s="1"/>
  <c r="Q2" i="34"/>
  <c r="O104" i="38"/>
  <c r="O184" i="38"/>
  <c r="O230" i="38"/>
  <c r="O270" i="38"/>
  <c r="F146" i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8" i="13"/>
  <c r="Q2" i="16"/>
  <c r="Q9" i="16" s="1"/>
  <c r="F51" i="16"/>
  <c r="K51" i="24"/>
  <c r="F51" i="24"/>
  <c r="F29" i="49"/>
  <c r="Q8" i="30"/>
  <c r="Q2" i="7"/>
  <c r="Q5" i="7" s="1"/>
  <c r="F100" i="57"/>
  <c r="F44" i="26"/>
  <c r="F50" i="15"/>
  <c r="Q2" i="15"/>
  <c r="Q8" i="15" s="1"/>
  <c r="V23" i="38"/>
  <c r="V29" i="38"/>
  <c r="N175" i="1"/>
  <c r="O175" i="1" s="1"/>
  <c r="V19" i="38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N88" i="1"/>
  <c r="O88" i="1" s="1"/>
  <c r="F172" i="1"/>
  <c r="N142" i="1"/>
  <c r="O142" i="1" s="1"/>
  <c r="F153" i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N240" i="38"/>
  <c r="K73" i="55"/>
  <c r="N211" i="1"/>
  <c r="O211" i="1" s="1"/>
  <c r="F32" i="1"/>
  <c r="N101" i="1"/>
  <c r="O101" i="1" s="1"/>
  <c r="N153" i="1"/>
  <c r="O153" i="1" s="1"/>
  <c r="F204" i="1"/>
  <c r="N204" i="1" s="1"/>
  <c r="O204" i="1" s="1"/>
  <c r="O32" i="38"/>
  <c r="Q2" i="45"/>
  <c r="Q8" i="45" s="1"/>
  <c r="F230" i="1"/>
  <c r="N230" i="1" s="1"/>
  <c r="O230" i="1" s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N16" i="1" s="1"/>
  <c r="O16" i="1" s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100" i="57"/>
  <c r="Q2" i="50"/>
  <c r="Q3" i="50" s="1"/>
  <c r="Q6" i="50" s="1"/>
  <c r="K51" i="16"/>
  <c r="M35" i="16" s="1"/>
  <c r="Q10" i="16" s="1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8" i="62" s="1"/>
  <c r="Q7" i="62" s="1"/>
  <c r="Q2" i="63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Q8" i="64" s="1"/>
  <c r="Q7" i="64" s="1"/>
  <c r="F18" i="61"/>
  <c r="K59" i="41"/>
  <c r="F50" i="46"/>
  <c r="M36" i="46" s="1"/>
  <c r="Q10" i="46" s="1"/>
  <c r="K29" i="49"/>
  <c r="Q8" i="49" s="1"/>
  <c r="Q2" i="29"/>
  <c r="M27" i="30"/>
  <c r="Q10" i="30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85" i="7"/>
  <c r="M56" i="58"/>
  <c r="Q10" i="58" s="1"/>
  <c r="F141" i="17"/>
  <c r="Q2" i="44"/>
  <c r="Q3" i="44" s="1"/>
  <c r="Q6" i="44" s="1"/>
  <c r="Q9" i="46"/>
  <c r="M33" i="28"/>
  <c r="Q10" i="28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M67" i="53" s="1"/>
  <c r="Q10" i="53" s="1"/>
  <c r="Q2" i="32"/>
  <c r="O134" i="38"/>
  <c r="O148" i="38"/>
  <c r="O150" i="38"/>
  <c r="O264" i="38"/>
  <c r="K18" i="61"/>
  <c r="K28" i="51"/>
  <c r="Q8" i="41"/>
  <c r="K64" i="5"/>
  <c r="F47" i="32"/>
  <c r="M36" i="32" s="1"/>
  <c r="Q10" i="32" s="1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N32" i="1"/>
  <c r="O32" i="1" s="1"/>
  <c r="N146" i="1"/>
  <c r="O146" i="1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26" i="38"/>
  <c r="V222" i="38"/>
  <c r="V218" i="38"/>
  <c r="V214" i="38"/>
  <c r="V210" i="38"/>
  <c r="V220" i="38"/>
  <c r="V209" i="38"/>
  <c r="V205" i="38"/>
  <c r="V201" i="38"/>
  <c r="V192" i="38"/>
  <c r="V184" i="38"/>
  <c r="V176" i="38"/>
  <c r="V216" i="38"/>
  <c r="V195" i="38"/>
  <c r="V187" i="38"/>
  <c r="V179" i="38"/>
  <c r="V171" i="38"/>
  <c r="V163" i="38"/>
  <c r="V155" i="38"/>
  <c r="V147" i="38"/>
  <c r="V145" i="38"/>
  <c r="V143" i="38"/>
  <c r="V141" i="38"/>
  <c r="V139" i="38"/>
  <c r="V137" i="38"/>
  <c r="V135" i="38"/>
  <c r="V133" i="38"/>
  <c r="V131" i="38"/>
  <c r="V129" i="38"/>
  <c r="V127" i="38"/>
  <c r="V212" i="38"/>
  <c r="V206" i="38"/>
  <c r="V202" i="38"/>
  <c r="V198" i="38"/>
  <c r="V190" i="38"/>
  <c r="V182" i="38"/>
  <c r="V174" i="38"/>
  <c r="V166" i="38"/>
  <c r="V158" i="38"/>
  <c r="V150" i="38"/>
  <c r="V193" i="38"/>
  <c r="V185" i="38"/>
  <c r="V177" i="38"/>
  <c r="V169" i="38"/>
  <c r="V161" i="38"/>
  <c r="V223" i="38"/>
  <c r="V221" i="38"/>
  <c r="V207" i="38"/>
  <c r="V203" i="38"/>
  <c r="V199" i="38"/>
  <c r="V196" i="38"/>
  <c r="V188" i="38"/>
  <c r="V180" i="38"/>
  <c r="V172" i="38"/>
  <c r="V164" i="38"/>
  <c r="V156" i="38"/>
  <c r="V148" i="38"/>
  <c r="V225" i="38"/>
  <c r="V219" i="38"/>
  <c r="V217" i="38"/>
  <c r="V191" i="38"/>
  <c r="V183" i="38"/>
  <c r="V175" i="38"/>
  <c r="V167" i="38"/>
  <c r="V159" i="38"/>
  <c r="V151" i="38"/>
  <c r="V146" i="38"/>
  <c r="V144" i="38"/>
  <c r="V142" i="38"/>
  <c r="V140" i="38"/>
  <c r="V138" i="38"/>
  <c r="V136" i="38"/>
  <c r="V134" i="38"/>
  <c r="V227" i="38"/>
  <c r="V215" i="38"/>
  <c r="V213" i="38"/>
  <c r="V208" i="38"/>
  <c r="V204" i="38"/>
  <c r="V200" i="38"/>
  <c r="V194" i="38"/>
  <c r="V186" i="38"/>
  <c r="V178" i="38"/>
  <c r="V170" i="38"/>
  <c r="V162" i="38"/>
  <c r="V154" i="38"/>
  <c r="V197" i="38"/>
  <c r="V181" i="38"/>
  <c r="V153" i="38"/>
  <c r="V122" i="38"/>
  <c r="V211" i="38"/>
  <c r="V168" i="38"/>
  <c r="V160" i="38"/>
  <c r="V130" i="38"/>
  <c r="V124" i="38"/>
  <c r="V115" i="38"/>
  <c r="V113" i="38"/>
  <c r="V111" i="38"/>
  <c r="V109" i="38"/>
  <c r="V107" i="38"/>
  <c r="V105" i="38"/>
  <c r="V103" i="38"/>
  <c r="V101" i="38"/>
  <c r="V99" i="38"/>
  <c r="V97" i="38"/>
  <c r="V95" i="38"/>
  <c r="V93" i="38"/>
  <c r="V91" i="38"/>
  <c r="V89" i="38"/>
  <c r="V87" i="38"/>
  <c r="V85" i="38"/>
  <c r="V152" i="38"/>
  <c r="V117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9" i="38"/>
  <c r="V37" i="38"/>
  <c r="V35" i="38"/>
  <c r="V33" i="38"/>
  <c r="V165" i="38"/>
  <c r="V157" i="38"/>
  <c r="V126" i="38"/>
  <c r="V119" i="38"/>
  <c r="V224" i="38"/>
  <c r="V189" i="38"/>
  <c r="V173" i="38"/>
  <c r="V132" i="38"/>
  <c r="V121" i="38"/>
  <c r="V123" i="38"/>
  <c r="V116" i="38"/>
  <c r="V114" i="38"/>
  <c r="V112" i="38"/>
  <c r="V110" i="38"/>
  <c r="V108" i="38"/>
  <c r="V106" i="38"/>
  <c r="V104" i="38"/>
  <c r="V102" i="38"/>
  <c r="V100" i="38"/>
  <c r="V98" i="38"/>
  <c r="V96" i="38"/>
  <c r="V94" i="38"/>
  <c r="V92" i="38"/>
  <c r="V90" i="38"/>
  <c r="V88" i="38"/>
  <c r="V86" i="38"/>
  <c r="V149" i="38"/>
  <c r="V128" i="38"/>
  <c r="V118" i="38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54" i="38"/>
  <c r="V52" i="38"/>
  <c r="V50" i="38"/>
  <c r="V48" i="38"/>
  <c r="V46" i="38"/>
  <c r="V44" i="38"/>
  <c r="V42" i="38"/>
  <c r="V40" i="38"/>
  <c r="V38" i="38"/>
  <c r="V36" i="38"/>
  <c r="V34" i="38"/>
  <c r="V32" i="38"/>
  <c r="V30" i="38"/>
  <c r="V28" i="38"/>
  <c r="V26" i="38"/>
  <c r="V24" i="38"/>
  <c r="V22" i="38"/>
  <c r="V20" i="38"/>
  <c r="V18" i="38"/>
  <c r="V16" i="38"/>
  <c r="V14" i="38"/>
  <c r="V4" i="38"/>
  <c r="V6" i="38"/>
  <c r="V8" i="38"/>
  <c r="V10" i="38"/>
  <c r="V12" i="38"/>
  <c r="V17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U30" i="38"/>
  <c r="U34" i="38"/>
  <c r="U46" i="38"/>
  <c r="U47" i="38"/>
  <c r="U62" i="38"/>
  <c r="U63" i="38"/>
  <c r="U118" i="38"/>
  <c r="V120" i="38"/>
  <c r="V15" i="38"/>
  <c r="V21" i="38"/>
  <c r="U24" i="38"/>
  <c r="U31" i="38"/>
  <c r="U35" i="38"/>
  <c r="U40" i="38"/>
  <c r="U48" i="38"/>
  <c r="U49" i="38"/>
  <c r="U64" i="38"/>
  <c r="V125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77" i="38" s="1"/>
  <c r="U5" i="38"/>
  <c r="U7" i="38"/>
  <c r="U9" i="38"/>
  <c r="U11" i="38"/>
  <c r="U13" i="38"/>
  <c r="U18" i="38"/>
  <c r="U25" i="38"/>
  <c r="V31" i="38"/>
  <c r="U41" i="38"/>
  <c r="U50" i="38"/>
  <c r="U51" i="38"/>
  <c r="U66" i="38"/>
  <c r="U67" i="38"/>
  <c r="U128" i="38"/>
  <c r="U213" i="38"/>
  <c r="V5" i="38"/>
  <c r="V7" i="38"/>
  <c r="V9" i="38"/>
  <c r="V11" i="38"/>
  <c r="V13" i="38"/>
  <c r="U19" i="38"/>
  <c r="V25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Q5" i="59"/>
  <c r="Q9" i="59"/>
  <c r="Q3" i="59"/>
  <c r="Q6" i="59" s="1"/>
  <c r="Q8" i="59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9" i="3"/>
  <c r="Q3" i="3"/>
  <c r="Q6" i="3" s="1"/>
  <c r="Q8" i="3"/>
  <c r="Q5" i="3"/>
  <c r="N222" i="38"/>
  <c r="T245" i="38"/>
  <c r="M39" i="33"/>
  <c r="Q10" i="33" s="1"/>
  <c r="Q3" i="69"/>
  <c r="Q6" i="69" s="1"/>
  <c r="Q5" i="69"/>
  <c r="Q5" i="20"/>
  <c r="Q9" i="20"/>
  <c r="Q3" i="20"/>
  <c r="Q6" i="20" s="1"/>
  <c r="T236" i="38"/>
  <c r="N236" i="38"/>
  <c r="O240" i="38"/>
  <c r="T249" i="38"/>
  <c r="Q5" i="17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5" i="63"/>
  <c r="Q9" i="63"/>
  <c r="Q3" i="63"/>
  <c r="Q6" i="63" s="1"/>
  <c r="Q9" i="22"/>
  <c r="Q3" i="22"/>
  <c r="Q6" i="22" s="1"/>
  <c r="Q8" i="22"/>
  <c r="Q5" i="22"/>
  <c r="Q5" i="34"/>
  <c r="T271" i="38"/>
  <c r="Q8" i="33"/>
  <c r="Q8" i="56"/>
  <c r="Q5" i="57"/>
  <c r="Q9" i="13"/>
  <c r="Q9" i="41"/>
  <c r="Q3" i="41"/>
  <c r="Q6" i="41" s="1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Q8" i="63"/>
  <c r="F18" i="54"/>
  <c r="Q3" i="54" s="1"/>
  <c r="Q6" i="54" s="1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5" i="32"/>
  <c r="Q9" i="32"/>
  <c r="Q9" i="33"/>
  <c r="Q3" i="33"/>
  <c r="Q6" i="33" s="1"/>
  <c r="M35" i="56"/>
  <c r="Q10" i="56" s="1"/>
  <c r="Q8" i="57"/>
  <c r="Q3" i="68"/>
  <c r="Q6" i="68" s="1"/>
  <c r="Q9" i="68" s="1"/>
  <c r="Q3" i="13"/>
  <c r="Q6" i="13" s="1"/>
  <c r="Q8" i="10"/>
  <c r="K128" i="10"/>
  <c r="F64" i="5"/>
  <c r="M45" i="5" s="1"/>
  <c r="Q10" i="5" s="1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F28" i="51"/>
  <c r="Q3" i="51" s="1"/>
  <c r="Q6" i="51" s="1"/>
  <c r="K55" i="47"/>
  <c r="M37" i="47" s="1"/>
  <c r="Q10" i="47" s="1"/>
  <c r="F59" i="41"/>
  <c r="Q5" i="29"/>
  <c r="Q9" i="29"/>
  <c r="Q3" i="29"/>
  <c r="Q6" i="29" s="1"/>
  <c r="M29" i="29"/>
  <c r="Q10" i="29" s="1"/>
  <c r="F56" i="13"/>
  <c r="Q9" i="10"/>
  <c r="Q3" i="10"/>
  <c r="Q6" i="10" s="1"/>
  <c r="M32" i="15"/>
  <c r="Q10" i="15" s="1"/>
  <c r="F93" i="52"/>
  <c r="M75" i="52" s="1"/>
  <c r="Q10" i="52" s="1"/>
  <c r="Q5" i="28"/>
  <c r="Q9" i="28"/>
  <c r="R240" i="38"/>
  <c r="M258" i="38"/>
  <c r="T274" i="38"/>
  <c r="Q3" i="57"/>
  <c r="Q6" i="57" s="1"/>
  <c r="Q5" i="66"/>
  <c r="Q3" i="66"/>
  <c r="Q6" i="66" s="1"/>
  <c r="Q5" i="62"/>
  <c r="F85" i="7"/>
  <c r="Q5" i="44"/>
  <c r="Q9" i="44"/>
  <c r="M36" i="42"/>
  <c r="Q10" i="42" s="1"/>
  <c r="F85" i="3"/>
  <c r="M33" i="24"/>
  <c r="Q10" i="24" s="1"/>
  <c r="Q5" i="15"/>
  <c r="Q9" i="15"/>
  <c r="Q3" i="15"/>
  <c r="Q6" i="15" s="1"/>
  <c r="M104" i="49"/>
  <c r="Q10" i="49" s="1"/>
  <c r="Q8" i="29"/>
  <c r="Q5" i="50"/>
  <c r="Q8" i="58"/>
  <c r="F18" i="34"/>
  <c r="Q5" i="48"/>
  <c r="Q3" i="32"/>
  <c r="Q6" i="32" s="1"/>
  <c r="Q5" i="5"/>
  <c r="Q5" i="16"/>
  <c r="Q5" i="30"/>
  <c r="Q8" i="5"/>
  <c r="Q5" i="67"/>
  <c r="Q5" i="68"/>
  <c r="Q8" i="67"/>
  <c r="Q7" i="67" s="1"/>
  <c r="Q3" i="5"/>
  <c r="Q6" i="5" s="1"/>
  <c r="Q5" i="46"/>
  <c r="Q3" i="16"/>
  <c r="Q6" i="16" s="1"/>
  <c r="Q3" i="30"/>
  <c r="Q6" i="30" s="1"/>
  <c r="Q3" i="67"/>
  <c r="Q6" i="67" s="1"/>
  <c r="Q3" i="49"/>
  <c r="Q6" i="49" s="1"/>
  <c r="Q3" i="53" l="1"/>
  <c r="Q6" i="53" s="1"/>
  <c r="Q9" i="53" s="1"/>
  <c r="Q5" i="53"/>
  <c r="Q7" i="46"/>
  <c r="Q5" i="47"/>
  <c r="Q3" i="47"/>
  <c r="Q6" i="47" s="1"/>
  <c r="Q5" i="64"/>
  <c r="Q3" i="64"/>
  <c r="Q6" i="64" s="1"/>
  <c r="Q9" i="64" s="1"/>
  <c r="Q3" i="58"/>
  <c r="Q6" i="58" s="1"/>
  <c r="Q9" i="58" s="1"/>
  <c r="N27" i="1"/>
  <c r="O27" i="1" s="1"/>
  <c r="Q8" i="28"/>
  <c r="Q7" i="28" s="1"/>
  <c r="Q8" i="43"/>
  <c r="Q7" i="43" s="1"/>
  <c r="Q8" i="16"/>
  <c r="Q7" i="16" s="1"/>
  <c r="V277" i="38"/>
  <c r="Q5" i="65"/>
  <c r="Q7" i="60"/>
  <c r="Q5" i="43"/>
  <c r="M82" i="57"/>
  <c r="Q10" i="57" s="1"/>
  <c r="Q3" i="65"/>
  <c r="Q6" i="65" s="1"/>
  <c r="Q9" i="65" s="1"/>
  <c r="Q9" i="55"/>
  <c r="Q3" i="52"/>
  <c r="Q6" i="52" s="1"/>
  <c r="V230" i="38"/>
  <c r="Q8" i="52"/>
  <c r="Q5" i="52"/>
  <c r="Q3" i="55"/>
  <c r="Q6" i="55" s="1"/>
  <c r="Q3" i="45"/>
  <c r="Q6" i="45" s="1"/>
  <c r="Q9" i="45" s="1"/>
  <c r="Q5" i="45"/>
  <c r="N215" i="1"/>
  <c r="O215" i="1" s="1"/>
  <c r="Q8" i="55"/>
  <c r="Q7" i="55" s="1"/>
  <c r="P42" i="38"/>
  <c r="Q7" i="26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7" i="30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Q8" i="61"/>
  <c r="Q7" i="61" s="1"/>
  <c r="N58" i="1"/>
  <c r="O58" i="1" s="1"/>
  <c r="N6" i="1"/>
  <c r="M46" i="63"/>
  <c r="Q10" i="63" s="1"/>
  <c r="Q7" i="63" s="1"/>
  <c r="M48" i="41"/>
  <c r="Q10" i="41" s="1"/>
  <c r="Q7" i="41" s="1"/>
  <c r="V276" i="38"/>
  <c r="P90" i="38"/>
  <c r="N139" i="1"/>
  <c r="O139" i="1" s="1"/>
  <c r="Q8" i="17"/>
  <c r="Q7" i="17" s="1"/>
  <c r="N107" i="1"/>
  <c r="O107" i="1" s="1"/>
  <c r="P276" i="38"/>
  <c r="Q7" i="57"/>
  <c r="Q8" i="25"/>
  <c r="Q7" i="25" s="1"/>
  <c r="Q9" i="43"/>
  <c r="Q9" i="49"/>
  <c r="Q7" i="49"/>
  <c r="Q7" i="52"/>
  <c r="Q7" i="15"/>
  <c r="Q7" i="45"/>
  <c r="N243" i="1"/>
  <c r="N247" i="1" s="1"/>
  <c r="N251" i="1" s="1"/>
  <c r="Q3" i="62"/>
  <c r="Q6" i="62" s="1"/>
  <c r="Q9" i="62" s="1"/>
  <c r="P108" i="38"/>
  <c r="P106" i="38"/>
  <c r="V229" i="38"/>
  <c r="Q3" i="61"/>
  <c r="Q6" i="61" s="1"/>
  <c r="Q3" i="7"/>
  <c r="Q6" i="7" s="1"/>
  <c r="P92" i="38"/>
  <c r="V228" i="38"/>
  <c r="O6" i="1"/>
  <c r="P268" i="38"/>
  <c r="V232" i="38"/>
  <c r="Q8" i="50"/>
  <c r="Q7" i="50" s="1"/>
  <c r="Q9" i="66"/>
  <c r="Q8" i="34"/>
  <c r="Q7" i="34" s="1"/>
  <c r="P16" i="38"/>
  <c r="P104" i="38"/>
  <c r="Q9" i="50"/>
  <c r="V231" i="38"/>
  <c r="Q8" i="31"/>
  <c r="P68" i="38"/>
  <c r="M34" i="20"/>
  <c r="Q10" i="20" s="1"/>
  <c r="Q7" i="20" s="1"/>
  <c r="T227" i="38"/>
  <c r="N227" i="38"/>
  <c r="M75" i="10"/>
  <c r="Q10" i="10" s="1"/>
  <c r="Q7" i="10" s="1"/>
  <c r="Q7" i="24"/>
  <c r="Q7" i="5"/>
  <c r="Q7" i="42"/>
  <c r="Q7" i="59"/>
  <c r="Q9" i="57"/>
  <c r="Q7" i="56"/>
  <c r="Q7" i="47"/>
  <c r="Q7" i="33"/>
  <c r="P29" i="38"/>
  <c r="P28" i="38"/>
  <c r="P50" i="38"/>
  <c r="P64" i="38"/>
  <c r="P62" i="38"/>
  <c r="P21" i="38"/>
  <c r="V269" i="38"/>
  <c r="V239" i="38"/>
  <c r="V238" i="38"/>
  <c r="V260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V254" i="38"/>
  <c r="V237" i="38"/>
  <c r="V263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7" i="29"/>
  <c r="Q9" i="67"/>
  <c r="Q7" i="58"/>
  <c r="P54" i="38"/>
  <c r="P52" i="38"/>
  <c r="P19" i="38"/>
  <c r="V233" i="38"/>
  <c r="V243" i="38"/>
  <c r="V235" i="38"/>
  <c r="V262" i="38"/>
  <c r="V261" i="38"/>
  <c r="V253" i="38"/>
  <c r="V273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7" i="53"/>
  <c r="Q9" i="40"/>
  <c r="Q8" i="51"/>
  <c r="P22" i="38"/>
  <c r="P41" i="38"/>
  <c r="P123" i="38"/>
  <c r="P48" i="38"/>
  <c r="P46" i="38"/>
  <c r="P15" i="38"/>
  <c r="V242" i="38"/>
  <c r="V246" i="38"/>
  <c r="V240" i="38"/>
  <c r="V265" i="38"/>
  <c r="V250" i="38"/>
  <c r="V257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Q7" i="13" s="1"/>
  <c r="P102" i="38"/>
  <c r="P24" i="38"/>
  <c r="N233" i="38"/>
  <c r="T233" i="38"/>
  <c r="V274" i="38"/>
  <c r="V252" i="38"/>
  <c r="V244" i="38"/>
  <c r="V271" i="38"/>
  <c r="V258" i="38"/>
  <c r="V270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V248" i="38"/>
  <c r="V251" i="38"/>
  <c r="V264" i="38"/>
  <c r="V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V236" i="38"/>
  <c r="V234" i="38"/>
  <c r="V259" i="38"/>
  <c r="V268" i="38"/>
  <c r="V267" i="38"/>
  <c r="V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V266" i="38"/>
  <c r="V249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61" l="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6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8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99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0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<sst xmlns="http://schemas.openxmlformats.org/spreadsheetml/2006/main" count="4539" uniqueCount="658">
  <si>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</si>
  <si>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</si>
  <si>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</si>
  <si>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</si>
  <si>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</si>
  <si>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</si>
  <si>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</si>
  <si>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</si>
  <si>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</si>
  <si>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</si>
  <si>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</si>
  <si>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</si>
  <si>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</si>
  <si>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</si>
  <si>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</si>
  <si>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</si>
  <si>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</si>
  <si>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</si>
  <si>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</si>
  <si>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</si>
  <si>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</si>
  <si>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</si>
  <si>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</si>
  <si>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</si>
  <si>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</si>
  <si>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</si>
  <si>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</si>
  <si>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</si>
  <si>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</si>
  <si>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</si>
  <si>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</si>
  <si>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</si>
  <si>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</si>
  <si>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</si>
  <si>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</si>
  <si>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</si>
  <si>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</si>
  <si>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</si>
  <si>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</si>
  <si>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</si>
  <si>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</si>
  <si>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</si>
  <si>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</si>
  <si>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</si>
  <si>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</si>
  <si>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</si>
  <si>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</si>
  <si>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</si>
  <si>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</si>
  <si>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</si>
  <si>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</si>
  <si>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</si>
  <si>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</si>
  <si>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</si>
  <si>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</si>
  <si>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</si>
  <si>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</si>
  <si>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</si>
  <si>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</si>
  <si>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</si>
  <si>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</si>
  <si>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</si>
  <si>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</si>
  <si>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</si>
  <si>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</si>
  <si>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</si>
  <si>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</si>
  <si>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</si>
  <si>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</si>
  <si>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</si>
  <si>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</si>
  <si>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</si>
  <si>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</si>
  <si>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</si>
  <si>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</si>
  <si>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</si>
  <si>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</si>
  <si>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</si>
  <si>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</si>
  <si>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</si>
  <si>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</si>
  <si>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</si>
  <si>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</si>
  <si>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</si>
  <si>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</si>
  <si>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</si>
  <si>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</si>
  <si>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</si>
  <si>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</si>
  <si>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</si>
  <si>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</si>
  <si>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</si>
  <si>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</si>
  <si>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</si>
  <si>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</si>
  <si>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</si>
  <si>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</si>
  <si>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</si>
  <si>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</si>
  <si>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</si>
  <si>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</si>
  <si>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</si>
  <si>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</si>
  <si>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</si>
  <si>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</si>
  <si>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</si>
  <si>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</si>
  <si>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</si>
  <si>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</si>
  <si>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</si>
  <si>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</si>
  <si>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</si>
  <si>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</si>
  <si>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</si>
  <si>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</si>
  <si>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</si>
  <si>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</si>
  <si>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</si>
  <si>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</si>
  <si>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</si>
  <si>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</si>
  <si>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</si>
  <si>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</si>
  <si>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</si>
  <si>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</si>
  <si>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</si>
  <si>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</si>
  <si>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</si>
  <si>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</si>
  <si>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</si>
  <si>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</si>
  <si>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</si>
  <si>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</si>
  <si>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</si>
  <si>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</si>
  <si>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</si>
  <si>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</si>
  <si>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</si>
  <si>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</si>
  <si>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</si>
  <si>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</si>
  <si>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</si>
  <si>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</si>
  <si>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</si>
  <si>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</si>
  <si>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</si>
  <si>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</si>
  <si>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</si>
  <si>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</si>
  <si>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</si>
  <si>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</si>
  <si>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</si>
  <si>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</si>
  <si>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</si>
  <si>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</si>
  <si>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</si>
  <si>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</si>
  <si>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</si>
  <si>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</si>
  <si>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</si>
  <si>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</si>
  <si>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</si>
  <si>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</si>
  <si>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</si>
  <si>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</si>
  <si>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</si>
  <si>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</si>
  <si>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</si>
  <si>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</si>
  <si>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</si>
  <si>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</si>
  <si>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</si>
  <si>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</si>
  <si>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</si>
  <si>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</si>
  <si>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</si>
  <si>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</si>
  <si>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</si>
  <si>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</si>
  <si>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</si>
  <si>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</si>
  <si>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</si>
  <si>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</si>
  <si>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</si>
  <si>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</si>
  <si>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</si>
  <si>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</si>
  <si>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</si>
  <si>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</si>
  <si>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</si>
  <si>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</si>
  <si>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</si>
  <si>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</si>
  <si>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</si>
  <si>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</si>
  <si>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</si>
  <si>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</si>
  <si>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</si>
  <si>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</si>
  <si>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</si>
  <si>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</si>
  <si>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</si>
  <si>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</si>
  <si>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</si>
  <si>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</si>
  <si>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</si>
  <si>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</si>
  <si>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</si>
  <si>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</si>
  <si>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</si>
  <si>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</si>
  <si>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</si>
  <si>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</si>
  <si>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</si>
  <si>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</si>
  <si>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</si>
  <si>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</si>
  <si>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</si>
  <si>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</si>
  <si>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</si>
  <si>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</si>
  <si>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</si>
  <si>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</si>
  <si>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</si>
  <si>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</si>
  <si>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</si>
  <si>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</si>
  <si>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</si>
  <si>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</si>
  <si>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</si>
  <si>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</si>
  <si>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</si>
  <si>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</si>
  <si>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</si>
  <si>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</si>
  <si>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</si>
  <si>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</si>
  <si>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</si>
  <si>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</si>
  <si>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</si>
  <si>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</si>
  <si>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</si>
  <si>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</si>
  <si>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</si>
  <si>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</si>
  <si>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</si>
  <si>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</si>
  <si>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</si>
  <si>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</si>
  <si>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</si>
  <si>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</si>
  <si>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</si>
  <si>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</si>
  <si>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</si>
  <si>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</si>
  <si>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</si>
  <si>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</si>
  <si>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</si>
  <si>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</si>
  <si>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</si>
  <si>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</si>
  <si>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</si>
  <si>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</si>
  <si>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</si>
  <si>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</si>
  <si>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</si>
  <si>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</si>
  <si>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</si>
  <si>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</si>
  <si>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</si>
  <si>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</si>
  <si>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</si>
  <si>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</si>
  <si>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</si>
  <si>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</si>
  <si>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</si>
  <si>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</si>
  <si>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</si>
  <si>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</si>
  <si>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</si>
  <si>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</si>
  <si>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</si>
  <si>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</si>
  <si>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</si>
  <si>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</si>
  <si>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</si>
  <si>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</si>
  <si>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</si>
  <si>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</si>
  <si>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</si>
  <si>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</si>
  <si>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</si>
  <si>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</si>
  <si>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</si>
  <si>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</si>
  <si>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</si>
  <si>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</si>
  <si>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</si>
  <si>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</si>
  <si>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</si>
  <si>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</si>
  <si>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</si>
  <si>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</si>
  <si>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</si>
  <si>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</si>
  <si>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</si>
  <si>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</si>
  <si>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</si>
  <si>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</si>
  <si>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</si>
  <si>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</si>
  <si>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</si>
  <si>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</si>
  <si>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</si>
  <si>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</si>
  <si>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</si>
  <si>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</si>
  <si>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</si>
  <si>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</si>
  <si>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</si>
  <si>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</si>
  <si>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</si>
  <si>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</si>
  <si>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</si>
  <si>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</si>
  <si>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</si>
  <si>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</si>
  <si>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</si>
  <si>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</si>
  <si>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</si>
  <si>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</si>
  <si>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</si>
  <si>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</si>
  <si>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</si>
  <si>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</si>
  <si>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</si>
  <si>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</si>
  <si>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</si>
  <si>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</si>
  <si>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</si>
  <si>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</si>
  <si>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</si>
  <si>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</si>
  <si>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</si>
  <si>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</si>
  <si>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</si>
  <si>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</si>
  <si>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</si>
  <si>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</si>
  <si>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</si>
  <si>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</si>
  <si>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</si>
  <si>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</si>
  <si>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</si>
  <si>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</si>
  <si>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</si>
  <si>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</si>
  <si>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</si>
  <si>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</si>
  <si>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</si>
  <si>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</si>
  <si>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</si>
  <si>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</si>
  <si>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</si>
  <si>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</si>
  <si>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</si>
  <si>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</si>
  <si>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</si>
  <si>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</si>
  <si>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</si>
  <si>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</si>
  <si>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</si>
  <si>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</si>
  <si>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</si>
  <si>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</si>
  <si>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</si>
  <si>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</si>
  <si>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</si>
  <si>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89.90 - 126.07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</si>
  <si>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</si>
  <si>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</si>
  <si>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</si>
  <si>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</si>
  <si>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</si>
  <si>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</si>
  <si>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</si>
  <si>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</si>
  <si>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</si>
  <si>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</si>
  <si>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</si>
  <si>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</si>
  <si>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</si>
  <si>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</si>
  <si>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</si>
  <si>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</si>
  <si>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</si>
  <si>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</si>
  <si>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</si>
  <si>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</si>
  <si>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</si>
  <si>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</si>
  <si>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</si>
  <si>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0.265 Dividend</t>
  </si>
  <si>
    <t>0.51 Dividend</t>
  </si>
  <si>
    <t>76.67 - 111.11</t>
  </si>
  <si>
    <t>50.27 - 77.85</t>
  </si>
  <si>
    <t>35.03 x 200</t>
  </si>
  <si>
    <t>20.77 - 54.27</t>
  </si>
  <si>
    <t>0.64 (1.16%)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</si>
  <si>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</si>
  <si>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</si>
  <si>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</si>
  <si>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</si>
  <si>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</si>
  <si>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</si>
  <si>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</si>
  <si>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</si>
  <si>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</si>
  <si>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</si>
  <si>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1.00 (1.39%)</t>
  </si>
  <si>
    <t>22.02 - 36.95</t>
  </si>
  <si>
    <t>25.93 x 100</t>
  </si>
  <si>
    <t>47.70 x 100</t>
  </si>
  <si>
    <t>1.04 (2.80%)</t>
  </si>
  <si>
    <t>2.36B</t>
  </si>
  <si>
    <t>74.89 - 152.27</t>
  </si>
  <si>
    <t>1.16 (1.81%)</t>
  </si>
  <si>
    <t>29.68 - 37.24</t>
  </si>
  <si>
    <t>1.52B</t>
  </si>
  <si>
    <t>23.75 x 300</t>
  </si>
  <si>
    <t>0.36 (1.50%)</t>
  </si>
  <si>
    <t>33.54 x 200</t>
  </si>
  <si>
    <t>75.51 x 100</t>
  </si>
  <si>
    <t>cumu NDX%</t>
  </si>
  <si>
    <t>Daily NDX%</t>
  </si>
  <si>
    <t>Sharpe</t>
  </si>
  <si>
    <t>311.00 x 100</t>
  </si>
  <si>
    <t>319.00 x 100</t>
  </si>
  <si>
    <t>312.11 - 317.32</t>
  </si>
  <si>
    <t>68.49B</t>
  </si>
  <si>
    <t>12.15 x 800</t>
  </si>
  <si>
    <t>12.16 x 500</t>
  </si>
  <si>
    <t>12.12 - 12.22</t>
  </si>
  <si>
    <t>49.24B</t>
  </si>
  <si>
    <t>0.60 (4.93%)</t>
  </si>
  <si>
    <t>12.02 x 400</t>
  </si>
  <si>
    <t>14.44 x 800</t>
  </si>
  <si>
    <t>13.75 - 14.00</t>
  </si>
  <si>
    <t>4.99B</t>
  </si>
  <si>
    <t>49.72 x 100</t>
  </si>
  <si>
    <t>47.94 - 48.71</t>
  </si>
  <si>
    <t>19.91B</t>
  </si>
  <si>
    <t>1.76 (3.64%)</t>
  </si>
  <si>
    <t>37.19 x 200</t>
  </si>
  <si>
    <t>37.95 x 100</t>
  </si>
  <si>
    <t>37.12 - 37.65</t>
  </si>
  <si>
    <t>175.95B</t>
  </si>
  <si>
    <t>46.70 x 500</t>
  </si>
  <si>
    <t>47.75 x 100</t>
  </si>
  <si>
    <t>46.51 - 48.17</t>
  </si>
  <si>
    <t>14.72B</t>
  </si>
  <si>
    <t>1.00 (2.13%)</t>
  </si>
  <si>
    <t>91.33 x 100</t>
  </si>
  <si>
    <t>96.71 x 100</t>
  </si>
  <si>
    <t>93.25 - 94.23</t>
  </si>
  <si>
    <t>27.48B</t>
  </si>
  <si>
    <t>2.36 (2.52%)</t>
  </si>
  <si>
    <t>74.30 x 100</t>
  </si>
  <si>
    <t>74.77 x 200</t>
  </si>
  <si>
    <t>74.06 - 76.91</t>
  </si>
  <si>
    <t>54.50 - 88.52</t>
  </si>
  <si>
    <t>14.02B</t>
  </si>
  <si>
    <t>1.12 (1.46%)</t>
  </si>
  <si>
    <t>59.81 x 100</t>
  </si>
  <si>
    <t>72.00 x 200</t>
  </si>
  <si>
    <t>63.99 - 64.79</t>
  </si>
  <si>
    <t>49.47B</t>
  </si>
  <si>
    <t>9.81 x 600</t>
  </si>
  <si>
    <t>9.83 x 20000</t>
  </si>
  <si>
    <t>9.70 - 9.89</t>
  </si>
  <si>
    <t>12.84B</t>
  </si>
  <si>
    <t>0.12 (1.23%)</t>
  </si>
  <si>
    <t>18.30 x 1400</t>
  </si>
  <si>
    <t>19.90 x 300</t>
  </si>
  <si>
    <t>18.36 - 18.68</t>
  </si>
  <si>
    <t>51.00 x 100</t>
  </si>
  <si>
    <t>59.57 x 100</t>
  </si>
  <si>
    <t>51.97 - 52.61</t>
  </si>
  <si>
    <t>25.06B</t>
  </si>
  <si>
    <t>0.76 (1.46%)</t>
  </si>
  <si>
    <t>50.52 x 300</t>
  </si>
  <si>
    <t>51.95 x 700</t>
  </si>
  <si>
    <t>50.07 - 51.06</t>
  </si>
  <si>
    <t>8.54B</t>
  </si>
  <si>
    <t>63.00 x 100</t>
  </si>
  <si>
    <t>68.61 x 100</t>
  </si>
  <si>
    <t>68.34 - 68.93</t>
  </si>
  <si>
    <t>25.44B</t>
  </si>
  <si>
    <t>1.32 (1.93%)</t>
  </si>
  <si>
    <t>166.11 x 200</t>
  </si>
  <si>
    <t>167.20 x 100</t>
  </si>
  <si>
    <t>165.51 - 169.03</t>
  </si>
  <si>
    <t>66.22B</t>
  </si>
  <si>
    <t>2.04 (1.22%)</t>
  </si>
  <si>
    <t>38.30 x 200</t>
  </si>
  <si>
    <t>38.90 x 500</t>
  </si>
  <si>
    <t>38.18 - 38.93</t>
  </si>
  <si>
    <t>28.97B</t>
  </si>
  <si>
    <t>0.81 (2.09%)</t>
  </si>
  <si>
    <t>93.18 x 300</t>
  </si>
  <si>
    <t>93.36 x 400</t>
  </si>
  <si>
    <t>93.00 - 93.52</t>
  </si>
  <si>
    <t>149.89B</t>
  </si>
  <si>
    <t>1.42 (1.52%)</t>
  </si>
  <si>
    <t>4.28 x 100</t>
  </si>
  <si>
    <t>4.35 x 400</t>
  </si>
  <si>
    <t>4.28 - 4.39</t>
  </si>
  <si>
    <t>5.08B</t>
  </si>
  <si>
    <t>0.42 (9.70%)</t>
  </si>
  <si>
    <t>81.39 x 8300</t>
  </si>
  <si>
    <t>81.51 x 200</t>
  </si>
  <si>
    <t>81.22 - 82.00</t>
  </si>
  <si>
    <t>107.38B</t>
  </si>
  <si>
    <t>1.88 (2.31%)</t>
  </si>
  <si>
    <t>61.29 x 3400</t>
  </si>
  <si>
    <t>61.32 x 1900</t>
  </si>
  <si>
    <t>61.25 - 61.86</t>
  </si>
  <si>
    <t>3.77B</t>
  </si>
  <si>
    <t>0.44 (0.72%)</t>
  </si>
  <si>
    <t>32.04 x 1300</t>
  </si>
  <si>
    <t>32.18 x 300</t>
  </si>
  <si>
    <t>25-Oct-16GM Earnings announcement</t>
  </si>
  <si>
    <t>32.05 - 32.37</t>
  </si>
  <si>
    <t>50.27B</t>
  </si>
  <si>
    <t>1.52 (4.73%)</t>
  </si>
  <si>
    <t>156.59 x 100</t>
  </si>
  <si>
    <t>157.45 x 100</t>
  </si>
  <si>
    <t>156.71 - 158.15</t>
  </si>
  <si>
    <t>62.16B</t>
  </si>
  <si>
    <t>0.60 (0.38%)</t>
  </si>
  <si>
    <t>33.04 x 100</t>
  </si>
  <si>
    <t>35.00 x 200</t>
  </si>
  <si>
    <t>33.02 - 33.64</t>
  </si>
  <si>
    <t>2.60B</t>
  </si>
  <si>
    <t>1.04 (3.13%)</t>
  </si>
  <si>
    <t>102.22 x 300</t>
  </si>
  <si>
    <t>102.99 x 400</t>
  </si>
  <si>
    <t>101.91 - 103.00</t>
  </si>
  <si>
    <t>85.84B</t>
  </si>
  <si>
    <t>2.64 (2.57%)</t>
  </si>
  <si>
    <t>140.02 x 100</t>
  </si>
  <si>
    <t>140.99 x 300</t>
  </si>
  <si>
    <t>18-Oct-16UNH Earnings announcement</t>
  </si>
  <si>
    <t>140.36 - 141.78</t>
  </si>
  <si>
    <t>133.82B</t>
  </si>
  <si>
    <t>2.50 (1.78%)</t>
  </si>
  <si>
    <t>41.91 x 500</t>
  </si>
  <si>
    <t>42.98 x 200</t>
  </si>
  <si>
    <t>41.95 - 42.69</t>
  </si>
  <si>
    <t>22.50B</t>
  </si>
  <si>
    <t>75.81 x 100</t>
  </si>
  <si>
    <t>79.18 x 100</t>
  </si>
  <si>
    <t>76.80 - 79.08</t>
  </si>
  <si>
    <t>5.97B</t>
  </si>
  <si>
    <t>1.04 (1.32%)</t>
  </si>
  <si>
    <t>112.22 x 800</t>
  </si>
  <si>
    <t>112.23 x 1600</t>
  </si>
  <si>
    <t>111.55 - 114.79</t>
  </si>
  <si>
    <t>607.33B</t>
  </si>
  <si>
    <t>2.28 (2.02%)</t>
  </si>
  <si>
    <t>63.76 x 300</t>
  </si>
  <si>
    <t>63.98 x 300</t>
  </si>
  <si>
    <t>63.79 - 64.83</t>
  </si>
  <si>
    <t>58.98B</t>
  </si>
  <si>
    <t>1.16 (1.82%)</t>
  </si>
  <si>
    <t>71.90 x 100</t>
  </si>
  <si>
    <t>72.96 x 200</t>
  </si>
  <si>
    <t>71.26 - 72.50</t>
  </si>
  <si>
    <t>20.31B</t>
  </si>
  <si>
    <t>31.91 - 32.50</t>
  </si>
  <si>
    <t>23.93 - 24.44</t>
  </si>
  <si>
    <t>44.57B</t>
  </si>
  <si>
    <t>22.63 x 500</t>
  </si>
  <si>
    <t>22.70 x 100</t>
  </si>
  <si>
    <t>22.29 - 23.32</t>
  </si>
  <si>
    <t>5.28B</t>
  </si>
  <si>
    <t>1.20 (5.30%)</t>
  </si>
  <si>
    <t>37.02 x 500</t>
  </si>
  <si>
    <t>37.23 x 400</t>
  </si>
  <si>
    <t>36.76 - 37.39</t>
  </si>
  <si>
    <t>23.10B</t>
  </si>
  <si>
    <t>0.40 (1.07%)</t>
  </si>
  <si>
    <t>52.21 x 100</t>
  </si>
  <si>
    <t>53.74 x 100</t>
  </si>
  <si>
    <t>52.11 - 52.63</t>
  </si>
  <si>
    <t>9.13B</t>
  </si>
  <si>
    <t>90.51 x 100</t>
  </si>
  <si>
    <t>90.83 x 100</t>
  </si>
  <si>
    <t>90.20 - 90.85</t>
  </si>
  <si>
    <t>96.60B</t>
  </si>
  <si>
    <t>1.70 (1.88%)</t>
  </si>
  <si>
    <t>14.45 x 1000</t>
  </si>
  <si>
    <t>14.52 x 700</t>
  </si>
  <si>
    <t>2-Nov-16MRO Earnings announcement</t>
  </si>
  <si>
    <t>14.26 - 15.10</t>
  </si>
  <si>
    <t>12.28B</t>
  </si>
  <si>
    <t>0.20 (1.38%)</t>
  </si>
  <si>
    <t>30.45 x 100</t>
  </si>
  <si>
    <t>30.49 x 800</t>
  </si>
  <si>
    <t>30.44 - 30.90</t>
  </si>
  <si>
    <t>30.44 - 42.75</t>
  </si>
  <si>
    <t>28.75B</t>
  </si>
  <si>
    <t>0.48 (1.58%)</t>
  </si>
  <si>
    <t>118.70 x 200</t>
  </si>
  <si>
    <t>118.98 x 400</t>
  </si>
  <si>
    <t>118.71 - 119.60</t>
  </si>
  <si>
    <t>325.05B</t>
  </si>
  <si>
    <t>3.20 (2.69%)</t>
  </si>
  <si>
    <t>54.91 x 100</t>
  </si>
  <si>
    <t>55.20 x 200</t>
  </si>
  <si>
    <t>54.91 - 55.71</t>
  </si>
  <si>
    <t>92.54B</t>
  </si>
  <si>
    <t>24.82 x 100</t>
  </si>
  <si>
    <t>25.00 x 100</t>
  </si>
  <si>
    <t>24.80 - 25.53</t>
  </si>
  <si>
    <t>8.69B</t>
  </si>
  <si>
    <t>48.85 x 600</t>
  </si>
  <si>
    <t>48.95 x 700</t>
  </si>
  <si>
    <t>48.82 - 49.04</t>
  </si>
  <si>
    <t>17.46 x 9800</t>
  </si>
  <si>
    <t>17.52 x 2500</t>
  </si>
  <si>
    <t>17.43 - 17.74</t>
  </si>
  <si>
    <t>18.15B</t>
  </si>
  <si>
    <t>38.22 x 200</t>
  </si>
  <si>
    <t>36.48 - 37.50</t>
  </si>
  <si>
    <t>8.50B</t>
  </si>
  <si>
    <t>215.86 x 2700</t>
  </si>
  <si>
    <t>215.88 x 300</t>
  </si>
  <si>
    <t>215.88 - 216.88</t>
  </si>
  <si>
    <t>45.70 x 400</t>
  </si>
  <si>
    <t>45.74 x 200</t>
  </si>
  <si>
    <t>45.43 - 45.91</t>
  </si>
  <si>
    <t>230.78B</t>
  </si>
  <si>
    <t>1.52 (3.32%)</t>
  </si>
  <si>
    <t>50.87 x 200</t>
  </si>
  <si>
    <t>51.03 x 1000</t>
  </si>
  <si>
    <t>50.49 - 51.33</t>
  </si>
  <si>
    <t>16.43B</t>
  </si>
  <si>
    <t>78.79 x 100</t>
  </si>
  <si>
    <t>77.33 - 77.97</t>
  </si>
  <si>
    <t>24.85B</t>
  </si>
  <si>
    <t>1.80 (2.31%)</t>
  </si>
  <si>
    <t>64.65 x 1300</t>
  </si>
  <si>
    <t>65.54 x 200</t>
  </si>
  <si>
    <t>Dec 15 - Dec 19 (Est.)</t>
  </si>
  <si>
    <t>64.65 - 65.24</t>
  </si>
  <si>
    <t>38.23B</t>
  </si>
  <si>
    <t>1.92 (2.97%)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</si>
</sst>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07"/>
      <tableStyleElement type="headerRow" dxfId="806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34432"/>
        <c:axId val="502130512"/>
      </c:scatterChart>
      <c:valAx>
        <c:axId val="5021344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0512"/>
        <c:crosses val="autoZero"/>
        <c:crossBetween val="midCat"/>
      </c:valAx>
      <c:valAx>
        <c:axId val="50213051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32472"/>
        <c:axId val="502131688"/>
      </c:scatterChart>
      <c:valAx>
        <c:axId val="502132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1688"/>
        <c:crosses val="autoZero"/>
        <c:crossBetween val="midCat"/>
      </c:valAx>
      <c:valAx>
        <c:axId val="50213168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37568"/>
        <c:axId val="502137176"/>
      </c:scatterChart>
      <c:valAx>
        <c:axId val="502137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7176"/>
        <c:crosses val="autoZero"/>
        <c:crossBetween val="midCat"/>
      </c:valAx>
      <c:valAx>
        <c:axId val="50213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38744"/>
        <c:axId val="498536032"/>
      </c:scatterChart>
      <c:valAx>
        <c:axId val="5021387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36032"/>
        <c:crosses val="autoZero"/>
        <c:crossBetween val="midCat"/>
      </c:valAx>
      <c:valAx>
        <c:axId val="4985360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8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324200"/>
        <c:axId val="716329296"/>
      </c:scatterChart>
      <c:valAx>
        <c:axId val="7163242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29296"/>
        <c:crosses val="autoZero"/>
        <c:crossBetween val="midCat"/>
      </c:valAx>
      <c:valAx>
        <c:axId val="71632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24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325376"/>
        <c:axId val="716324984"/>
      </c:scatterChart>
      <c:valAx>
        <c:axId val="7163253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24984"/>
        <c:crosses val="autoZero"/>
        <c:crossBetween val="midCat"/>
      </c:valAx>
      <c:valAx>
        <c:axId val="716324984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2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312.58</c:v>
                </c:pt>
                <c:pt idx="1">
                  <c:v>314.81</c:v>
                </c:pt>
                <c:pt idx="2">
                  <c:v>312</c:v>
                </c:pt>
                <c:pt idx="3">
                  <c:v>307.05</c:v>
                </c:pt>
                <c:pt idx="4">
                  <c:v>303.5</c:v>
                </c:pt>
                <c:pt idx="5">
                  <c:v>304.51</c:v>
                </c:pt>
                <c:pt idx="6">
                  <c:v>302.82</c:v>
                </c:pt>
                <c:pt idx="7">
                  <c:v>299.79000000000002</c:v>
                </c:pt>
                <c:pt idx="8">
                  <c:v>297.41000000000003</c:v>
                </c:pt>
                <c:pt idx="9">
                  <c:v>302.66000000000003</c:v>
                </c:pt>
                <c:pt idx="10">
                  <c:v>296.10000000000002</c:v>
                </c:pt>
                <c:pt idx="11">
                  <c:v>307.73</c:v>
                </c:pt>
                <c:pt idx="12">
                  <c:v>312.3</c:v>
                </c:pt>
                <c:pt idx="13">
                  <c:v>310.67</c:v>
                </c:pt>
                <c:pt idx="14">
                  <c:v>313.58999999999997</c:v>
                </c:pt>
                <c:pt idx="15">
                  <c:v>306.02999999999997</c:v>
                </c:pt>
                <c:pt idx="16">
                  <c:v>305.63</c:v>
                </c:pt>
                <c:pt idx="17">
                  <c:v>307.86</c:v>
                </c:pt>
                <c:pt idx="18">
                  <c:v>306.13</c:v>
                </c:pt>
                <c:pt idx="19">
                  <c:v>308.17</c:v>
                </c:pt>
                <c:pt idx="20">
                  <c:v>306.85000000000002</c:v>
                </c:pt>
                <c:pt idx="21">
                  <c:v>309.33</c:v>
                </c:pt>
                <c:pt idx="22">
                  <c:v>318.17</c:v>
                </c:pt>
                <c:pt idx="23">
                  <c:v>316.81</c:v>
                </c:pt>
                <c:pt idx="24">
                  <c:v>316.81</c:v>
                </c:pt>
                <c:pt idx="25">
                  <c:v>313.38</c:v>
                </c:pt>
                <c:pt idx="26">
                  <c:v>313.82</c:v>
                </c:pt>
                <c:pt idx="27">
                  <c:v>313.42</c:v>
                </c:pt>
                <c:pt idx="28">
                  <c:v>313.39</c:v>
                </c:pt>
                <c:pt idx="29">
                  <c:v>313.94</c:v>
                </c:pt>
                <c:pt idx="30">
                  <c:v>314.49</c:v>
                </c:pt>
                <c:pt idx="31">
                  <c:v>308.87</c:v>
                </c:pt>
                <c:pt idx="32">
                  <c:v>314.42</c:v>
                </c:pt>
                <c:pt idx="33">
                  <c:v>313.64999999999998</c:v>
                </c:pt>
                <c:pt idx="34">
                  <c:v>315.95999999999998</c:v>
                </c:pt>
                <c:pt idx="35">
                  <c:v>314.56</c:v>
                </c:pt>
                <c:pt idx="36">
                  <c:v>321.33999999999997</c:v>
                </c:pt>
                <c:pt idx="37">
                  <c:v>330.11</c:v>
                </c:pt>
                <c:pt idx="38">
                  <c:v>301.83</c:v>
                </c:pt>
                <c:pt idx="39">
                  <c:v>289.93</c:v>
                </c:pt>
                <c:pt idx="40">
                  <c:v>289.02999999999997</c:v>
                </c:pt>
                <c:pt idx="41">
                  <c:v>288.35000000000002</c:v>
                </c:pt>
                <c:pt idx="42">
                  <c:v>287.04000000000002</c:v>
                </c:pt>
                <c:pt idx="43">
                  <c:v>287.35000000000002</c:v>
                </c:pt>
                <c:pt idx="44">
                  <c:v>287.77999999999997</c:v>
                </c:pt>
                <c:pt idx="45">
                  <c:v>282.45</c:v>
                </c:pt>
                <c:pt idx="46">
                  <c:v>262.41000000000003</c:v>
                </c:pt>
                <c:pt idx="47">
                  <c:v>259.82</c:v>
                </c:pt>
                <c:pt idx="48">
                  <c:v>261.5</c:v>
                </c:pt>
                <c:pt idx="49">
                  <c:v>260.3</c:v>
                </c:pt>
                <c:pt idx="50">
                  <c:v>252.87</c:v>
                </c:pt>
                <c:pt idx="51">
                  <c:v>251.19</c:v>
                </c:pt>
                <c:pt idx="52">
                  <c:v>253.36</c:v>
                </c:pt>
                <c:pt idx="53">
                  <c:v>252.54</c:v>
                </c:pt>
                <c:pt idx="54">
                  <c:v>251.3</c:v>
                </c:pt>
                <c:pt idx="55">
                  <c:v>247.27</c:v>
                </c:pt>
                <c:pt idx="56">
                  <c:v>247.48</c:v>
                </c:pt>
                <c:pt idx="57">
                  <c:v>242.03</c:v>
                </c:pt>
                <c:pt idx="58">
                  <c:v>245.06</c:v>
                </c:pt>
                <c:pt idx="59">
                  <c:v>241.82</c:v>
                </c:pt>
                <c:pt idx="60">
                  <c:v>238.91</c:v>
                </c:pt>
                <c:pt idx="61">
                  <c:v>228.52</c:v>
                </c:pt>
                <c:pt idx="62">
                  <c:v>224.6</c:v>
                </c:pt>
                <c:pt idx="63">
                  <c:v>229.02</c:v>
                </c:pt>
                <c:pt idx="64">
                  <c:v>238.62</c:v>
                </c:pt>
                <c:pt idx="65">
                  <c:v>234.6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25768"/>
        <c:axId val="716331256"/>
      </c:lineChart>
      <c:dateAx>
        <c:axId val="716325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1256"/>
        <c:crosses val="autoZero"/>
        <c:auto val="1"/>
        <c:lblOffset val="100"/>
        <c:baseTimeUnit val="days"/>
      </c:dateAx>
      <c:valAx>
        <c:axId val="7163312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2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42.06</c:v>
                </c:pt>
                <c:pt idx="1">
                  <c:v>42.59</c:v>
                </c:pt>
                <c:pt idx="2">
                  <c:v>41.91</c:v>
                </c:pt>
                <c:pt idx="3">
                  <c:v>41.26</c:v>
                </c:pt>
                <c:pt idx="4">
                  <c:v>41.49</c:v>
                </c:pt>
                <c:pt idx="5">
                  <c:v>41.79</c:v>
                </c:pt>
                <c:pt idx="6">
                  <c:v>41.49</c:v>
                </c:pt>
                <c:pt idx="7">
                  <c:v>40.840000000000003</c:v>
                </c:pt>
                <c:pt idx="8">
                  <c:v>40.909999999999997</c:v>
                </c:pt>
                <c:pt idx="9">
                  <c:v>41.33</c:v>
                </c:pt>
                <c:pt idx="10">
                  <c:v>39.89</c:v>
                </c:pt>
                <c:pt idx="11">
                  <c:v>40.57</c:v>
                </c:pt>
                <c:pt idx="12">
                  <c:v>40.31</c:v>
                </c:pt>
                <c:pt idx="13">
                  <c:v>40.4</c:v>
                </c:pt>
                <c:pt idx="14">
                  <c:v>39.97</c:v>
                </c:pt>
                <c:pt idx="15">
                  <c:v>41.92</c:v>
                </c:pt>
                <c:pt idx="16">
                  <c:v>42.36</c:v>
                </c:pt>
                <c:pt idx="17">
                  <c:v>42.75</c:v>
                </c:pt>
                <c:pt idx="18">
                  <c:v>43.22</c:v>
                </c:pt>
                <c:pt idx="19">
                  <c:v>43.03</c:v>
                </c:pt>
                <c:pt idx="20">
                  <c:v>42.85</c:v>
                </c:pt>
                <c:pt idx="21">
                  <c:v>43.15</c:v>
                </c:pt>
                <c:pt idx="22">
                  <c:v>45.62</c:v>
                </c:pt>
                <c:pt idx="23">
                  <c:v>47.9</c:v>
                </c:pt>
                <c:pt idx="24">
                  <c:v>48.66</c:v>
                </c:pt>
                <c:pt idx="25">
                  <c:v>49.32</c:v>
                </c:pt>
                <c:pt idx="26">
                  <c:v>48.9</c:v>
                </c:pt>
                <c:pt idx="27">
                  <c:v>48.53</c:v>
                </c:pt>
                <c:pt idx="28">
                  <c:v>48.75</c:v>
                </c:pt>
                <c:pt idx="29">
                  <c:v>48.46</c:v>
                </c:pt>
                <c:pt idx="30">
                  <c:v>48.71</c:v>
                </c:pt>
                <c:pt idx="31">
                  <c:v>48.79</c:v>
                </c:pt>
                <c:pt idx="32">
                  <c:v>49.92</c:v>
                </c:pt>
                <c:pt idx="33">
                  <c:v>48.53</c:v>
                </c:pt>
                <c:pt idx="34">
                  <c:v>48.46</c:v>
                </c:pt>
                <c:pt idx="35">
                  <c:v>48.55</c:v>
                </c:pt>
                <c:pt idx="36">
                  <c:v>48.41</c:v>
                </c:pt>
                <c:pt idx="37">
                  <c:v>46.53</c:v>
                </c:pt>
                <c:pt idx="38">
                  <c:v>46.74</c:v>
                </c:pt>
                <c:pt idx="39">
                  <c:v>46.79</c:v>
                </c:pt>
                <c:pt idx="40">
                  <c:v>46.72</c:v>
                </c:pt>
                <c:pt idx="41">
                  <c:v>46.93</c:v>
                </c:pt>
                <c:pt idx="42">
                  <c:v>46.48</c:v>
                </c:pt>
                <c:pt idx="43">
                  <c:v>47.28</c:v>
                </c:pt>
                <c:pt idx="44">
                  <c:v>46.59</c:v>
                </c:pt>
                <c:pt idx="45">
                  <c:v>46.86</c:v>
                </c:pt>
                <c:pt idx="46">
                  <c:v>47.2</c:v>
                </c:pt>
                <c:pt idx="47">
                  <c:v>44.93</c:v>
                </c:pt>
                <c:pt idx="48">
                  <c:v>45.53</c:v>
                </c:pt>
                <c:pt idx="49">
                  <c:v>45.45</c:v>
                </c:pt>
                <c:pt idx="50">
                  <c:v>45.38</c:v>
                </c:pt>
                <c:pt idx="51">
                  <c:v>45.3</c:v>
                </c:pt>
                <c:pt idx="52">
                  <c:v>45.16</c:v>
                </c:pt>
                <c:pt idx="53">
                  <c:v>44.55</c:v>
                </c:pt>
                <c:pt idx="54">
                  <c:v>44.54</c:v>
                </c:pt>
                <c:pt idx="55">
                  <c:v>43.7</c:v>
                </c:pt>
                <c:pt idx="56">
                  <c:v>43.54</c:v>
                </c:pt>
                <c:pt idx="57">
                  <c:v>42.67</c:v>
                </c:pt>
                <c:pt idx="58">
                  <c:v>43.48</c:v>
                </c:pt>
                <c:pt idx="59">
                  <c:v>43.24</c:v>
                </c:pt>
                <c:pt idx="60">
                  <c:v>43.22</c:v>
                </c:pt>
                <c:pt idx="61">
                  <c:v>42.82</c:v>
                </c:pt>
                <c:pt idx="62">
                  <c:v>41.81</c:v>
                </c:pt>
                <c:pt idx="63">
                  <c:v>43.56</c:v>
                </c:pt>
                <c:pt idx="64">
                  <c:v>46.16</c:v>
                </c:pt>
                <c:pt idx="65">
                  <c:v>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31648"/>
        <c:axId val="716324592"/>
      </c:lineChart>
      <c:dateAx>
        <c:axId val="71633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24592"/>
        <c:crosses val="autoZero"/>
        <c:auto val="1"/>
        <c:lblOffset val="100"/>
        <c:baseTimeUnit val="days"/>
      </c:dateAx>
      <c:valAx>
        <c:axId val="7163245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78.97</c:v>
                </c:pt>
                <c:pt idx="1">
                  <c:v>77.27</c:v>
                </c:pt>
                <c:pt idx="2">
                  <c:v>75.81</c:v>
                </c:pt>
                <c:pt idx="3">
                  <c:v>75.52</c:v>
                </c:pt>
                <c:pt idx="4">
                  <c:v>77.2</c:v>
                </c:pt>
                <c:pt idx="5">
                  <c:v>77.77</c:v>
                </c:pt>
                <c:pt idx="6">
                  <c:v>79</c:v>
                </c:pt>
                <c:pt idx="7">
                  <c:v>79.19</c:v>
                </c:pt>
                <c:pt idx="8">
                  <c:v>78.97</c:v>
                </c:pt>
                <c:pt idx="9">
                  <c:v>78.540000000000006</c:v>
                </c:pt>
                <c:pt idx="10">
                  <c:v>76.900000000000006</c:v>
                </c:pt>
                <c:pt idx="11">
                  <c:v>81.77</c:v>
                </c:pt>
                <c:pt idx="12">
                  <c:v>82.48</c:v>
                </c:pt>
                <c:pt idx="13">
                  <c:v>81.099999999999994</c:v>
                </c:pt>
                <c:pt idx="14">
                  <c:v>82</c:v>
                </c:pt>
                <c:pt idx="15">
                  <c:v>80.63</c:v>
                </c:pt>
                <c:pt idx="16">
                  <c:v>81.98</c:v>
                </c:pt>
                <c:pt idx="17">
                  <c:v>79.930000000000007</c:v>
                </c:pt>
                <c:pt idx="18">
                  <c:v>80.180000000000007</c:v>
                </c:pt>
                <c:pt idx="19">
                  <c:v>80.650000000000006</c:v>
                </c:pt>
                <c:pt idx="20">
                  <c:v>83.44</c:v>
                </c:pt>
                <c:pt idx="21">
                  <c:v>95.5</c:v>
                </c:pt>
                <c:pt idx="22">
                  <c:v>94.99</c:v>
                </c:pt>
                <c:pt idx="23">
                  <c:v>92.41</c:v>
                </c:pt>
                <c:pt idx="24">
                  <c:v>93.05</c:v>
                </c:pt>
                <c:pt idx="25">
                  <c:v>92.94</c:v>
                </c:pt>
                <c:pt idx="26">
                  <c:v>90.96</c:v>
                </c:pt>
                <c:pt idx="27">
                  <c:v>92.43</c:v>
                </c:pt>
                <c:pt idx="28">
                  <c:v>92.67</c:v>
                </c:pt>
                <c:pt idx="29">
                  <c:v>91.22</c:v>
                </c:pt>
                <c:pt idx="30">
                  <c:v>90.62</c:v>
                </c:pt>
                <c:pt idx="31">
                  <c:v>87.07</c:v>
                </c:pt>
                <c:pt idx="32">
                  <c:v>87.67</c:v>
                </c:pt>
                <c:pt idx="33">
                  <c:v>87.9</c:v>
                </c:pt>
                <c:pt idx="34">
                  <c:v>87</c:v>
                </c:pt>
                <c:pt idx="35">
                  <c:v>86.21</c:v>
                </c:pt>
                <c:pt idx="36">
                  <c:v>84.39</c:v>
                </c:pt>
                <c:pt idx="37">
                  <c:v>83.59</c:v>
                </c:pt>
                <c:pt idx="38">
                  <c:v>86.69</c:v>
                </c:pt>
                <c:pt idx="39">
                  <c:v>87.91</c:v>
                </c:pt>
                <c:pt idx="40">
                  <c:v>86.92</c:v>
                </c:pt>
                <c:pt idx="41">
                  <c:v>87.22</c:v>
                </c:pt>
                <c:pt idx="43">
                  <c:v>89.46</c:v>
                </c:pt>
                <c:pt idx="44">
                  <c:v>88.86</c:v>
                </c:pt>
                <c:pt idx="45">
                  <c:v>89.53</c:v>
                </c:pt>
                <c:pt idx="46">
                  <c:v>87.46</c:v>
                </c:pt>
                <c:pt idx="47">
                  <c:v>89.55</c:v>
                </c:pt>
                <c:pt idx="48">
                  <c:v>90.39</c:v>
                </c:pt>
                <c:pt idx="49">
                  <c:v>92.26</c:v>
                </c:pt>
                <c:pt idx="50">
                  <c:v>90.34</c:v>
                </c:pt>
                <c:pt idx="51">
                  <c:v>91.59</c:v>
                </c:pt>
                <c:pt idx="52">
                  <c:v>88.77</c:v>
                </c:pt>
                <c:pt idx="53">
                  <c:v>89.07</c:v>
                </c:pt>
                <c:pt idx="54">
                  <c:v>87.78</c:v>
                </c:pt>
                <c:pt idx="55">
                  <c:v>84.23</c:v>
                </c:pt>
                <c:pt idx="56">
                  <c:v>82.47</c:v>
                </c:pt>
                <c:pt idx="57">
                  <c:v>82.08</c:v>
                </c:pt>
                <c:pt idx="58">
                  <c:v>81.290000000000006</c:v>
                </c:pt>
                <c:pt idx="59">
                  <c:v>84.15</c:v>
                </c:pt>
                <c:pt idx="60">
                  <c:v>82.41</c:v>
                </c:pt>
                <c:pt idx="61">
                  <c:v>82</c:v>
                </c:pt>
                <c:pt idx="62">
                  <c:v>80.72</c:v>
                </c:pt>
                <c:pt idx="63">
                  <c:v>79.260000000000005</c:v>
                </c:pt>
                <c:pt idx="64">
                  <c:v>82.02</c:v>
                </c:pt>
                <c:pt idx="65">
                  <c:v>86.56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32432"/>
        <c:axId val="716328120"/>
      </c:lineChart>
      <c:dateAx>
        <c:axId val="71633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28120"/>
        <c:crosses val="autoZero"/>
        <c:auto val="1"/>
        <c:lblOffset val="100"/>
        <c:baseTimeUnit val="days"/>
      </c:dateAx>
      <c:valAx>
        <c:axId val="7163281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112.71</c:v>
                </c:pt>
                <c:pt idx="1">
                  <c:v>114.62</c:v>
                </c:pt>
                <c:pt idx="2">
                  <c:v>113.55</c:v>
                </c:pt>
                <c:pt idx="3">
                  <c:v>113.57</c:v>
                </c:pt>
                <c:pt idx="4">
                  <c:v>113.58</c:v>
                </c:pt>
                <c:pt idx="5">
                  <c:v>114.92</c:v>
                </c:pt>
                <c:pt idx="6">
                  <c:v>115.57</c:v>
                </c:pt>
                <c:pt idx="7">
                  <c:v>111.77</c:v>
                </c:pt>
                <c:pt idx="8">
                  <c:v>107.95</c:v>
                </c:pt>
                <c:pt idx="9">
                  <c:v>105.44</c:v>
                </c:pt>
                <c:pt idx="10">
                  <c:v>103.13</c:v>
                </c:pt>
                <c:pt idx="11">
                  <c:v>105.52</c:v>
                </c:pt>
                <c:pt idx="12">
                  <c:v>108.36</c:v>
                </c:pt>
                <c:pt idx="13">
                  <c:v>107.7</c:v>
                </c:pt>
                <c:pt idx="14">
                  <c:v>107.73</c:v>
                </c:pt>
                <c:pt idx="15">
                  <c:v>106.73</c:v>
                </c:pt>
                <c:pt idx="16">
                  <c:v>106.1</c:v>
                </c:pt>
                <c:pt idx="17">
                  <c:v>106</c:v>
                </c:pt>
                <c:pt idx="18">
                  <c:v>106.82</c:v>
                </c:pt>
                <c:pt idx="19">
                  <c:v>106.94</c:v>
                </c:pt>
                <c:pt idx="20">
                  <c:v>107.57</c:v>
                </c:pt>
                <c:pt idx="21">
                  <c:v>108.03</c:v>
                </c:pt>
                <c:pt idx="22">
                  <c:v>108.85</c:v>
                </c:pt>
                <c:pt idx="23">
                  <c:v>108.51</c:v>
                </c:pt>
                <c:pt idx="24">
                  <c:v>109.36</c:v>
                </c:pt>
                <c:pt idx="25">
                  <c:v>109.08</c:v>
                </c:pt>
                <c:pt idx="26">
                  <c:v>109.22</c:v>
                </c:pt>
                <c:pt idx="27">
                  <c:v>109.38</c:v>
                </c:pt>
                <c:pt idx="28">
                  <c:v>109.48</c:v>
                </c:pt>
                <c:pt idx="29">
                  <c:v>108.18</c:v>
                </c:pt>
                <c:pt idx="30">
                  <c:v>107.93</c:v>
                </c:pt>
                <c:pt idx="31">
                  <c:v>108</c:v>
                </c:pt>
                <c:pt idx="32">
                  <c:v>108.81</c:v>
                </c:pt>
                <c:pt idx="33">
                  <c:v>108.37</c:v>
                </c:pt>
                <c:pt idx="34">
                  <c:v>107.48</c:v>
                </c:pt>
                <c:pt idx="35">
                  <c:v>105.87</c:v>
                </c:pt>
                <c:pt idx="37">
                  <c:v>105.79</c:v>
                </c:pt>
                <c:pt idx="38">
                  <c:v>104.48</c:v>
                </c:pt>
                <c:pt idx="39">
                  <c:v>106.05</c:v>
                </c:pt>
                <c:pt idx="40">
                  <c:v>104.21</c:v>
                </c:pt>
                <c:pt idx="41">
                  <c:v>104.34</c:v>
                </c:pt>
                <c:pt idx="42">
                  <c:v>102.95</c:v>
                </c:pt>
                <c:pt idx="43">
                  <c:v>96.67</c:v>
                </c:pt>
                <c:pt idx="44">
                  <c:v>97.34</c:v>
                </c:pt>
                <c:pt idx="45">
                  <c:v>98.66</c:v>
                </c:pt>
                <c:pt idx="46">
                  <c:v>99.43</c:v>
                </c:pt>
                <c:pt idx="47">
                  <c:v>99.96</c:v>
                </c:pt>
                <c:pt idx="48">
                  <c:v>99.87</c:v>
                </c:pt>
                <c:pt idx="49">
                  <c:v>99.83</c:v>
                </c:pt>
                <c:pt idx="50">
                  <c:v>98.78</c:v>
                </c:pt>
                <c:pt idx="51">
                  <c:v>98.79</c:v>
                </c:pt>
                <c:pt idx="52">
                  <c:v>96.87</c:v>
                </c:pt>
                <c:pt idx="53">
                  <c:v>97.42</c:v>
                </c:pt>
                <c:pt idx="54">
                  <c:v>96.98</c:v>
                </c:pt>
                <c:pt idx="55">
                  <c:v>96.68</c:v>
                </c:pt>
                <c:pt idx="56">
                  <c:v>95.94</c:v>
                </c:pt>
                <c:pt idx="57">
                  <c:v>95.53</c:v>
                </c:pt>
                <c:pt idx="58">
                  <c:v>94.99</c:v>
                </c:pt>
                <c:pt idx="59">
                  <c:v>95.89</c:v>
                </c:pt>
                <c:pt idx="60">
                  <c:v>95.6</c:v>
                </c:pt>
                <c:pt idx="61">
                  <c:v>94.4</c:v>
                </c:pt>
                <c:pt idx="62">
                  <c:v>93.59</c:v>
                </c:pt>
                <c:pt idx="63">
                  <c:v>92.04</c:v>
                </c:pt>
                <c:pt idx="64">
                  <c:v>93.4</c:v>
                </c:pt>
                <c:pt idx="65">
                  <c:v>96.1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30080"/>
        <c:axId val="716323808"/>
      </c:lineChart>
      <c:dateAx>
        <c:axId val="71633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23808"/>
        <c:crosses val="autoZero"/>
        <c:auto val="1"/>
        <c:lblOffset val="100"/>
        <c:baseTimeUnit val="days"/>
      </c:dateAx>
      <c:valAx>
        <c:axId val="7163238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63.85</c:v>
                </c:pt>
                <c:pt idx="1">
                  <c:v>64.63</c:v>
                </c:pt>
                <c:pt idx="2">
                  <c:v>64.28</c:v>
                </c:pt>
                <c:pt idx="3">
                  <c:v>63.72</c:v>
                </c:pt>
                <c:pt idx="4">
                  <c:v>64.06</c:v>
                </c:pt>
                <c:pt idx="5">
                  <c:v>63.66</c:v>
                </c:pt>
                <c:pt idx="6">
                  <c:v>63.83</c:v>
                </c:pt>
                <c:pt idx="7">
                  <c:v>63.48</c:v>
                </c:pt>
                <c:pt idx="8">
                  <c:v>64.36</c:v>
                </c:pt>
                <c:pt idx="9">
                  <c:v>65.900000000000006</c:v>
                </c:pt>
                <c:pt idx="10">
                  <c:v>65.12</c:v>
                </c:pt>
                <c:pt idx="11">
                  <c:v>66.239999999999995</c:v>
                </c:pt>
                <c:pt idx="12">
                  <c:v>66.19</c:v>
                </c:pt>
                <c:pt idx="13">
                  <c:v>65.760000000000005</c:v>
                </c:pt>
                <c:pt idx="14">
                  <c:v>65.19</c:v>
                </c:pt>
                <c:pt idx="15">
                  <c:v>64.86</c:v>
                </c:pt>
                <c:pt idx="16">
                  <c:v>65.58</c:v>
                </c:pt>
                <c:pt idx="17">
                  <c:v>65.45</c:v>
                </c:pt>
                <c:pt idx="18">
                  <c:v>65.52</c:v>
                </c:pt>
                <c:pt idx="19">
                  <c:v>64.790000000000006</c:v>
                </c:pt>
                <c:pt idx="20">
                  <c:v>65</c:v>
                </c:pt>
                <c:pt idx="21">
                  <c:v>65.16</c:v>
                </c:pt>
                <c:pt idx="22">
                  <c:v>65.680000000000007</c:v>
                </c:pt>
                <c:pt idx="23">
                  <c:v>65.36</c:v>
                </c:pt>
                <c:pt idx="24">
                  <c:v>65.53</c:v>
                </c:pt>
                <c:pt idx="25">
                  <c:v>65.63</c:v>
                </c:pt>
                <c:pt idx="26">
                  <c:v>65.680000000000007</c:v>
                </c:pt>
                <c:pt idx="27">
                  <c:v>65.3</c:v>
                </c:pt>
                <c:pt idx="28">
                  <c:v>65.63</c:v>
                </c:pt>
                <c:pt idx="29">
                  <c:v>65.38</c:v>
                </c:pt>
                <c:pt idx="30">
                  <c:v>65.48</c:v>
                </c:pt>
                <c:pt idx="31">
                  <c:v>64.739999999999995</c:v>
                </c:pt>
                <c:pt idx="32">
                  <c:v>65.39</c:v>
                </c:pt>
                <c:pt idx="33">
                  <c:v>65.83</c:v>
                </c:pt>
                <c:pt idx="34">
                  <c:v>65.52</c:v>
                </c:pt>
                <c:pt idx="35">
                  <c:v>63.94</c:v>
                </c:pt>
                <c:pt idx="36">
                  <c:v>63.83</c:v>
                </c:pt>
                <c:pt idx="37">
                  <c:v>63.47</c:v>
                </c:pt>
                <c:pt idx="38">
                  <c:v>64.13</c:v>
                </c:pt>
                <c:pt idx="39">
                  <c:v>64.459999999999994</c:v>
                </c:pt>
                <c:pt idx="40">
                  <c:v>64.790000000000006</c:v>
                </c:pt>
                <c:pt idx="41">
                  <c:v>64.59</c:v>
                </c:pt>
                <c:pt idx="42">
                  <c:v>64.37</c:v>
                </c:pt>
                <c:pt idx="43">
                  <c:v>64.33</c:v>
                </c:pt>
                <c:pt idx="44">
                  <c:v>64.28</c:v>
                </c:pt>
                <c:pt idx="45">
                  <c:v>63.43</c:v>
                </c:pt>
                <c:pt idx="46">
                  <c:v>64.48</c:v>
                </c:pt>
                <c:pt idx="47">
                  <c:v>64.16</c:v>
                </c:pt>
                <c:pt idx="48">
                  <c:v>63.99</c:v>
                </c:pt>
                <c:pt idx="49">
                  <c:v>63.78</c:v>
                </c:pt>
                <c:pt idx="50">
                  <c:v>63.61</c:v>
                </c:pt>
                <c:pt idx="51">
                  <c:v>63.1</c:v>
                </c:pt>
                <c:pt idx="52">
                  <c:v>63</c:v>
                </c:pt>
                <c:pt idx="53">
                  <c:v>62.16</c:v>
                </c:pt>
                <c:pt idx="54">
                  <c:v>61.49</c:v>
                </c:pt>
                <c:pt idx="55">
                  <c:v>59.81</c:v>
                </c:pt>
                <c:pt idx="56">
                  <c:v>59.48</c:v>
                </c:pt>
                <c:pt idx="57">
                  <c:v>59.15</c:v>
                </c:pt>
                <c:pt idx="58">
                  <c:v>60.69</c:v>
                </c:pt>
                <c:pt idx="59">
                  <c:v>60.76</c:v>
                </c:pt>
                <c:pt idx="60">
                  <c:v>59.63</c:v>
                </c:pt>
                <c:pt idx="62">
                  <c:v>57.9</c:v>
                </c:pt>
                <c:pt idx="63">
                  <c:v>57.67</c:v>
                </c:pt>
                <c:pt idx="64">
                  <c:v>60.06</c:v>
                </c:pt>
                <c:pt idx="65">
                  <c:v>63.25</c:v>
                </c:pt>
                <c:pt idx="66">
                  <c:v>61.95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42624"/>
        <c:axId val="716337920"/>
      </c:lineChart>
      <c:dateAx>
        <c:axId val="71634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7920"/>
        <c:crosses val="autoZero"/>
        <c:auto val="1"/>
        <c:lblOffset val="100"/>
        <c:baseTimeUnit val="days"/>
      </c:dateAx>
      <c:valAx>
        <c:axId val="7163379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4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72.09</c:v>
                </c:pt>
                <c:pt idx="1">
                  <c:v>71.89</c:v>
                </c:pt>
                <c:pt idx="2">
                  <c:v>72.180000000000007</c:v>
                </c:pt>
                <c:pt idx="3">
                  <c:v>71.72</c:v>
                </c:pt>
                <c:pt idx="4">
                  <c:v>71.83</c:v>
                </c:pt>
                <c:pt idx="5">
                  <c:v>71.91</c:v>
                </c:pt>
                <c:pt idx="6">
                  <c:v>72.53</c:v>
                </c:pt>
                <c:pt idx="7">
                  <c:v>71.510000000000005</c:v>
                </c:pt>
                <c:pt idx="8">
                  <c:v>70.38</c:v>
                </c:pt>
                <c:pt idx="9">
                  <c:v>71.77</c:v>
                </c:pt>
                <c:pt idx="11">
                  <c:v>70.58</c:v>
                </c:pt>
                <c:pt idx="12">
                  <c:v>70.67</c:v>
                </c:pt>
                <c:pt idx="13">
                  <c:v>71.75</c:v>
                </c:pt>
                <c:pt idx="14">
                  <c:v>72</c:v>
                </c:pt>
                <c:pt idx="15">
                  <c:v>73.319999999999993</c:v>
                </c:pt>
                <c:pt idx="16">
                  <c:v>73.78</c:v>
                </c:pt>
                <c:pt idx="17">
                  <c:v>73.41</c:v>
                </c:pt>
                <c:pt idx="18">
                  <c:v>75.650000000000006</c:v>
                </c:pt>
                <c:pt idx="19">
                  <c:v>77.489999999999995</c:v>
                </c:pt>
                <c:pt idx="20">
                  <c:v>75.5</c:v>
                </c:pt>
                <c:pt idx="21">
                  <c:v>75.61</c:v>
                </c:pt>
                <c:pt idx="22">
                  <c:v>91.79</c:v>
                </c:pt>
                <c:pt idx="23">
                  <c:v>91.49</c:v>
                </c:pt>
                <c:pt idx="24">
                  <c:v>90.8</c:v>
                </c:pt>
                <c:pt idx="25">
                  <c:v>90.85</c:v>
                </c:pt>
                <c:pt idx="26">
                  <c:v>91.69</c:v>
                </c:pt>
                <c:pt idx="27">
                  <c:v>90.92</c:v>
                </c:pt>
                <c:pt idx="28">
                  <c:v>89.49</c:v>
                </c:pt>
                <c:pt idx="29">
                  <c:v>92.13</c:v>
                </c:pt>
                <c:pt idx="30">
                  <c:v>92.91</c:v>
                </c:pt>
                <c:pt idx="31">
                  <c:v>92.72</c:v>
                </c:pt>
                <c:pt idx="32">
                  <c:v>93.02</c:v>
                </c:pt>
                <c:pt idx="33">
                  <c:v>92.04</c:v>
                </c:pt>
                <c:pt idx="34">
                  <c:v>92.99</c:v>
                </c:pt>
                <c:pt idx="35">
                  <c:v>94.37</c:v>
                </c:pt>
                <c:pt idx="36">
                  <c:v>93.12</c:v>
                </c:pt>
                <c:pt idx="37">
                  <c:v>93.77</c:v>
                </c:pt>
                <c:pt idx="38">
                  <c:v>93.16</c:v>
                </c:pt>
                <c:pt idx="39">
                  <c:v>94.06</c:v>
                </c:pt>
                <c:pt idx="40">
                  <c:v>94.74</c:v>
                </c:pt>
                <c:pt idx="41">
                  <c:v>95.07</c:v>
                </c:pt>
                <c:pt idx="42">
                  <c:v>95.07</c:v>
                </c:pt>
                <c:pt idx="43">
                  <c:v>96.71</c:v>
                </c:pt>
                <c:pt idx="44">
                  <c:v>95.98</c:v>
                </c:pt>
                <c:pt idx="45">
                  <c:v>95.15</c:v>
                </c:pt>
                <c:pt idx="46">
                  <c:v>94.04</c:v>
                </c:pt>
                <c:pt idx="47">
                  <c:v>93.82</c:v>
                </c:pt>
                <c:pt idx="48">
                  <c:v>93.15</c:v>
                </c:pt>
                <c:pt idx="49">
                  <c:v>92.82</c:v>
                </c:pt>
                <c:pt idx="50">
                  <c:v>91.71</c:v>
                </c:pt>
                <c:pt idx="51">
                  <c:v>92.63</c:v>
                </c:pt>
                <c:pt idx="52">
                  <c:v>92.43</c:v>
                </c:pt>
                <c:pt idx="53">
                  <c:v>93.04</c:v>
                </c:pt>
                <c:pt idx="54">
                  <c:v>94.24</c:v>
                </c:pt>
                <c:pt idx="55">
                  <c:v>94.32</c:v>
                </c:pt>
                <c:pt idx="56">
                  <c:v>93.78</c:v>
                </c:pt>
                <c:pt idx="57">
                  <c:v>94.51</c:v>
                </c:pt>
                <c:pt idx="58">
                  <c:v>93.6</c:v>
                </c:pt>
                <c:pt idx="59">
                  <c:v>93.48</c:v>
                </c:pt>
                <c:pt idx="60">
                  <c:v>94</c:v>
                </c:pt>
                <c:pt idx="61">
                  <c:v>93.8</c:v>
                </c:pt>
                <c:pt idx="62">
                  <c:v>92.9</c:v>
                </c:pt>
                <c:pt idx="63">
                  <c:v>93.51</c:v>
                </c:pt>
                <c:pt idx="64">
                  <c:v>92.13</c:v>
                </c:pt>
                <c:pt idx="65">
                  <c:v>91.68</c:v>
                </c:pt>
                <c:pt idx="66">
                  <c:v>91.94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38312"/>
        <c:axId val="716339488"/>
      </c:lineChart>
      <c:dateAx>
        <c:axId val="716338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9488"/>
        <c:crosses val="autoZero"/>
        <c:auto val="1"/>
        <c:lblOffset val="100"/>
        <c:baseTimeUnit val="days"/>
      </c:dateAx>
      <c:valAx>
        <c:axId val="716339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32.090000000000003</c:v>
                </c:pt>
                <c:pt idx="1">
                  <c:v>32.14</c:v>
                </c:pt>
                <c:pt idx="2">
                  <c:v>32.049999999999997</c:v>
                </c:pt>
                <c:pt idx="3">
                  <c:v>31.8</c:v>
                </c:pt>
                <c:pt idx="4">
                  <c:v>31.52</c:v>
                </c:pt>
                <c:pt idx="5">
                  <c:v>31.72</c:v>
                </c:pt>
                <c:pt idx="6">
                  <c:v>31.73</c:v>
                </c:pt>
                <c:pt idx="7">
                  <c:v>31.6</c:v>
                </c:pt>
                <c:pt idx="8">
                  <c:v>31.71</c:v>
                </c:pt>
                <c:pt idx="9">
                  <c:v>31.61</c:v>
                </c:pt>
                <c:pt idx="10">
                  <c:v>31.5</c:v>
                </c:pt>
                <c:pt idx="11">
                  <c:v>31.65</c:v>
                </c:pt>
                <c:pt idx="12">
                  <c:v>31.51</c:v>
                </c:pt>
                <c:pt idx="13">
                  <c:v>31.29</c:v>
                </c:pt>
                <c:pt idx="14">
                  <c:v>31.8</c:v>
                </c:pt>
                <c:pt idx="15">
                  <c:v>31.61</c:v>
                </c:pt>
                <c:pt idx="16">
                  <c:v>31.65</c:v>
                </c:pt>
                <c:pt idx="17">
                  <c:v>31.6</c:v>
                </c:pt>
                <c:pt idx="18">
                  <c:v>31.5</c:v>
                </c:pt>
                <c:pt idx="19">
                  <c:v>30.85</c:v>
                </c:pt>
                <c:pt idx="20">
                  <c:v>30.97</c:v>
                </c:pt>
                <c:pt idx="21">
                  <c:v>30.86</c:v>
                </c:pt>
                <c:pt idx="22">
                  <c:v>31.22</c:v>
                </c:pt>
                <c:pt idx="23">
                  <c:v>33.74</c:v>
                </c:pt>
                <c:pt idx="24">
                  <c:v>32.840000000000003</c:v>
                </c:pt>
                <c:pt idx="25">
                  <c:v>32.770000000000003</c:v>
                </c:pt>
                <c:pt idx="26">
                  <c:v>32.119999999999997</c:v>
                </c:pt>
                <c:pt idx="27">
                  <c:v>32.630000000000003</c:v>
                </c:pt>
                <c:pt idx="28">
                  <c:v>32.880000000000003</c:v>
                </c:pt>
                <c:pt idx="29">
                  <c:v>32.799999999999997</c:v>
                </c:pt>
                <c:pt idx="30">
                  <c:v>33.020000000000003</c:v>
                </c:pt>
                <c:pt idx="31">
                  <c:v>33</c:v>
                </c:pt>
                <c:pt idx="32">
                  <c:v>33.119999999999997</c:v>
                </c:pt>
                <c:pt idx="33">
                  <c:v>33.200000000000003</c:v>
                </c:pt>
                <c:pt idx="34">
                  <c:v>33.65</c:v>
                </c:pt>
                <c:pt idx="35">
                  <c:v>32.31</c:v>
                </c:pt>
                <c:pt idx="36">
                  <c:v>32.700000000000003</c:v>
                </c:pt>
                <c:pt idx="37">
                  <c:v>32.4</c:v>
                </c:pt>
                <c:pt idx="38">
                  <c:v>32.54</c:v>
                </c:pt>
                <c:pt idx="39">
                  <c:v>32.700000000000003</c:v>
                </c:pt>
                <c:pt idx="40">
                  <c:v>32.409999999999997</c:v>
                </c:pt>
                <c:pt idx="41">
                  <c:v>32.19</c:v>
                </c:pt>
                <c:pt idx="42">
                  <c:v>32.6</c:v>
                </c:pt>
                <c:pt idx="43">
                  <c:v>32.82</c:v>
                </c:pt>
                <c:pt idx="44">
                  <c:v>32.979999999999997</c:v>
                </c:pt>
                <c:pt idx="45">
                  <c:v>32.799999999999997</c:v>
                </c:pt>
                <c:pt idx="46">
                  <c:v>33.200000000000003</c:v>
                </c:pt>
                <c:pt idx="47">
                  <c:v>32.97</c:v>
                </c:pt>
                <c:pt idx="48">
                  <c:v>33.25</c:v>
                </c:pt>
                <c:pt idx="49">
                  <c:v>33.229999999999997</c:v>
                </c:pt>
                <c:pt idx="50">
                  <c:v>33.39</c:v>
                </c:pt>
                <c:pt idx="51">
                  <c:v>33.979999999999997</c:v>
                </c:pt>
                <c:pt idx="52">
                  <c:v>34.020000000000003</c:v>
                </c:pt>
                <c:pt idx="53">
                  <c:v>33.380000000000003</c:v>
                </c:pt>
                <c:pt idx="54">
                  <c:v>33.770000000000003</c:v>
                </c:pt>
                <c:pt idx="55">
                  <c:v>33.25</c:v>
                </c:pt>
                <c:pt idx="56">
                  <c:v>33.21</c:v>
                </c:pt>
                <c:pt idx="57">
                  <c:v>32.76</c:v>
                </c:pt>
                <c:pt idx="58">
                  <c:v>33.340000000000003</c:v>
                </c:pt>
                <c:pt idx="59">
                  <c:v>32.700000000000003</c:v>
                </c:pt>
                <c:pt idx="60">
                  <c:v>32.369999999999997</c:v>
                </c:pt>
                <c:pt idx="61">
                  <c:v>31.53</c:v>
                </c:pt>
                <c:pt idx="62">
                  <c:v>31.08</c:v>
                </c:pt>
                <c:pt idx="63">
                  <c:v>31.96</c:v>
                </c:pt>
                <c:pt idx="64">
                  <c:v>32.659999999999997</c:v>
                </c:pt>
                <c:pt idx="65">
                  <c:v>32.46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36352"/>
        <c:axId val="716341056"/>
      </c:lineChart>
      <c:dateAx>
        <c:axId val="71633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41056"/>
        <c:crosses val="autoZero"/>
        <c:auto val="1"/>
        <c:lblOffset val="100"/>
        <c:baseTimeUnit val="days"/>
      </c:dateAx>
      <c:valAx>
        <c:axId val="71634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23.93</c:v>
                </c:pt>
                <c:pt idx="1">
                  <c:v>24.3</c:v>
                </c:pt>
                <c:pt idx="2">
                  <c:v>24</c:v>
                </c:pt>
                <c:pt idx="3">
                  <c:v>23.89</c:v>
                </c:pt>
                <c:pt idx="4">
                  <c:v>23.93</c:v>
                </c:pt>
                <c:pt idx="5">
                  <c:v>23.9</c:v>
                </c:pt>
                <c:pt idx="6">
                  <c:v>23.84</c:v>
                </c:pt>
                <c:pt idx="7">
                  <c:v>23.7</c:v>
                </c:pt>
                <c:pt idx="8">
                  <c:v>23.71</c:v>
                </c:pt>
                <c:pt idx="9">
                  <c:v>23.95</c:v>
                </c:pt>
                <c:pt idx="11">
                  <c:v>23.57</c:v>
                </c:pt>
                <c:pt idx="12">
                  <c:v>24.75</c:v>
                </c:pt>
                <c:pt idx="13">
                  <c:v>24.38</c:v>
                </c:pt>
                <c:pt idx="14">
                  <c:v>24.42</c:v>
                </c:pt>
                <c:pt idx="15">
                  <c:v>24.55</c:v>
                </c:pt>
                <c:pt idx="16">
                  <c:v>24.54</c:v>
                </c:pt>
                <c:pt idx="17">
                  <c:v>24.54</c:v>
                </c:pt>
                <c:pt idx="18">
                  <c:v>24.55</c:v>
                </c:pt>
                <c:pt idx="19">
                  <c:v>24.74</c:v>
                </c:pt>
                <c:pt idx="20">
                  <c:v>24.54</c:v>
                </c:pt>
                <c:pt idx="21">
                  <c:v>24.57</c:v>
                </c:pt>
                <c:pt idx="22">
                  <c:v>24.8</c:v>
                </c:pt>
                <c:pt idx="23">
                  <c:v>24.89</c:v>
                </c:pt>
                <c:pt idx="24">
                  <c:v>25.12</c:v>
                </c:pt>
                <c:pt idx="25">
                  <c:v>25.15</c:v>
                </c:pt>
                <c:pt idx="26">
                  <c:v>25.08</c:v>
                </c:pt>
                <c:pt idx="27">
                  <c:v>25.48</c:v>
                </c:pt>
                <c:pt idx="28">
                  <c:v>25.46</c:v>
                </c:pt>
                <c:pt idx="29">
                  <c:v>25.85</c:v>
                </c:pt>
                <c:pt idx="30">
                  <c:v>26.02</c:v>
                </c:pt>
                <c:pt idx="31">
                  <c:v>26.16</c:v>
                </c:pt>
                <c:pt idx="32">
                  <c:v>25.58</c:v>
                </c:pt>
                <c:pt idx="33">
                  <c:v>25.48</c:v>
                </c:pt>
                <c:pt idx="34">
                  <c:v>25.41</c:v>
                </c:pt>
                <c:pt idx="35">
                  <c:v>25.64</c:v>
                </c:pt>
                <c:pt idx="36">
                  <c:v>25.59</c:v>
                </c:pt>
                <c:pt idx="37">
                  <c:v>27.04</c:v>
                </c:pt>
                <c:pt idx="38">
                  <c:v>26.7</c:v>
                </c:pt>
                <c:pt idx="39">
                  <c:v>26.62</c:v>
                </c:pt>
                <c:pt idx="40">
                  <c:v>26.64</c:v>
                </c:pt>
                <c:pt idx="41">
                  <c:v>26.76</c:v>
                </c:pt>
                <c:pt idx="42">
                  <c:v>26.74</c:v>
                </c:pt>
                <c:pt idx="43">
                  <c:v>26.74</c:v>
                </c:pt>
                <c:pt idx="44">
                  <c:v>26.85</c:v>
                </c:pt>
                <c:pt idx="45">
                  <c:v>27.11</c:v>
                </c:pt>
                <c:pt idx="46">
                  <c:v>27.18</c:v>
                </c:pt>
                <c:pt idx="47">
                  <c:v>27</c:v>
                </c:pt>
                <c:pt idx="48">
                  <c:v>27.75</c:v>
                </c:pt>
                <c:pt idx="49">
                  <c:v>28.02</c:v>
                </c:pt>
                <c:pt idx="50">
                  <c:v>28.03</c:v>
                </c:pt>
                <c:pt idx="51">
                  <c:v>28.12</c:v>
                </c:pt>
                <c:pt idx="52">
                  <c:v>27.92</c:v>
                </c:pt>
                <c:pt idx="53">
                  <c:v>27.83</c:v>
                </c:pt>
                <c:pt idx="54">
                  <c:v>27.77</c:v>
                </c:pt>
                <c:pt idx="55">
                  <c:v>27.7</c:v>
                </c:pt>
                <c:pt idx="56">
                  <c:v>26.93</c:v>
                </c:pt>
                <c:pt idx="57">
                  <c:v>26.74</c:v>
                </c:pt>
                <c:pt idx="58">
                  <c:v>26.65</c:v>
                </c:pt>
                <c:pt idx="59">
                  <c:v>27.27</c:v>
                </c:pt>
                <c:pt idx="60">
                  <c:v>27.05</c:v>
                </c:pt>
                <c:pt idx="61">
                  <c:v>27</c:v>
                </c:pt>
                <c:pt idx="62">
                  <c:v>26.65</c:v>
                </c:pt>
                <c:pt idx="63">
                  <c:v>26.37</c:v>
                </c:pt>
                <c:pt idx="64">
                  <c:v>26.94</c:v>
                </c:pt>
                <c:pt idx="65">
                  <c:v>29.2</c:v>
                </c:pt>
                <c:pt idx="66">
                  <c:v>28.92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39880"/>
        <c:axId val="716340272"/>
      </c:lineChart>
      <c:dateAx>
        <c:axId val="716339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40272"/>
        <c:crosses val="autoZero"/>
        <c:auto val="1"/>
        <c:lblOffset val="100"/>
        <c:baseTimeUnit val="days"/>
      </c:dateAx>
      <c:valAx>
        <c:axId val="716340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22.63</c:v>
                </c:pt>
                <c:pt idx="1">
                  <c:v>23.23</c:v>
                </c:pt>
                <c:pt idx="2">
                  <c:v>23.03</c:v>
                </c:pt>
                <c:pt idx="3">
                  <c:v>23.3</c:v>
                </c:pt>
                <c:pt idx="4">
                  <c:v>23.68</c:v>
                </c:pt>
                <c:pt idx="5">
                  <c:v>24.02</c:v>
                </c:pt>
                <c:pt idx="6">
                  <c:v>24.09</c:v>
                </c:pt>
                <c:pt idx="7">
                  <c:v>24.03</c:v>
                </c:pt>
                <c:pt idx="8">
                  <c:v>24.01</c:v>
                </c:pt>
                <c:pt idx="9">
                  <c:v>25.51</c:v>
                </c:pt>
                <c:pt idx="10">
                  <c:v>25</c:v>
                </c:pt>
                <c:pt idx="11">
                  <c:v>25.96</c:v>
                </c:pt>
                <c:pt idx="12">
                  <c:v>25.53</c:v>
                </c:pt>
                <c:pt idx="13">
                  <c:v>25.65</c:v>
                </c:pt>
                <c:pt idx="14">
                  <c:v>25.94</c:v>
                </c:pt>
                <c:pt idx="15">
                  <c:v>25.6</c:v>
                </c:pt>
                <c:pt idx="16">
                  <c:v>26</c:v>
                </c:pt>
                <c:pt idx="17">
                  <c:v>26.17</c:v>
                </c:pt>
                <c:pt idx="18">
                  <c:v>24.98</c:v>
                </c:pt>
                <c:pt idx="19">
                  <c:v>23.98</c:v>
                </c:pt>
                <c:pt idx="20">
                  <c:v>24.23</c:v>
                </c:pt>
                <c:pt idx="21">
                  <c:v>24.04</c:v>
                </c:pt>
                <c:pt idx="22">
                  <c:v>24.83</c:v>
                </c:pt>
                <c:pt idx="23">
                  <c:v>23.69</c:v>
                </c:pt>
                <c:pt idx="24">
                  <c:v>23.02</c:v>
                </c:pt>
                <c:pt idx="25">
                  <c:v>22.74</c:v>
                </c:pt>
                <c:pt idx="26">
                  <c:v>23.31</c:v>
                </c:pt>
                <c:pt idx="27">
                  <c:v>23.2</c:v>
                </c:pt>
                <c:pt idx="28">
                  <c:v>23.2</c:v>
                </c:pt>
                <c:pt idx="29">
                  <c:v>22.35</c:v>
                </c:pt>
                <c:pt idx="30">
                  <c:v>22.26</c:v>
                </c:pt>
                <c:pt idx="32">
                  <c:v>21.57</c:v>
                </c:pt>
                <c:pt idx="33">
                  <c:v>22.12</c:v>
                </c:pt>
                <c:pt idx="34">
                  <c:v>23.19</c:v>
                </c:pt>
                <c:pt idx="35">
                  <c:v>22.09</c:v>
                </c:pt>
                <c:pt idx="36">
                  <c:v>21.43</c:v>
                </c:pt>
                <c:pt idx="37">
                  <c:v>24.52</c:v>
                </c:pt>
                <c:pt idx="38">
                  <c:v>24.49</c:v>
                </c:pt>
                <c:pt idx="39">
                  <c:v>24.42</c:v>
                </c:pt>
                <c:pt idx="40">
                  <c:v>24.68</c:v>
                </c:pt>
                <c:pt idx="41">
                  <c:v>24.66</c:v>
                </c:pt>
                <c:pt idx="42">
                  <c:v>25.41</c:v>
                </c:pt>
                <c:pt idx="43">
                  <c:v>25.8</c:v>
                </c:pt>
                <c:pt idx="44">
                  <c:v>25.33</c:v>
                </c:pt>
                <c:pt idx="45">
                  <c:v>25.18</c:v>
                </c:pt>
                <c:pt idx="46">
                  <c:v>26.29</c:v>
                </c:pt>
                <c:pt idx="47">
                  <c:v>26.61</c:v>
                </c:pt>
                <c:pt idx="48">
                  <c:v>26.55</c:v>
                </c:pt>
                <c:pt idx="49">
                  <c:v>27.69</c:v>
                </c:pt>
                <c:pt idx="50">
                  <c:v>27.44</c:v>
                </c:pt>
                <c:pt idx="51">
                  <c:v>27.87</c:v>
                </c:pt>
                <c:pt idx="52">
                  <c:v>26.92</c:v>
                </c:pt>
                <c:pt idx="53">
                  <c:v>26.03</c:v>
                </c:pt>
                <c:pt idx="54">
                  <c:v>24.67</c:v>
                </c:pt>
                <c:pt idx="55">
                  <c:v>24.86</c:v>
                </c:pt>
                <c:pt idx="56">
                  <c:v>23.5</c:v>
                </c:pt>
                <c:pt idx="57">
                  <c:v>23.75</c:v>
                </c:pt>
                <c:pt idx="58">
                  <c:v>23.54</c:v>
                </c:pt>
                <c:pt idx="59">
                  <c:v>24.22</c:v>
                </c:pt>
                <c:pt idx="60">
                  <c:v>24.1</c:v>
                </c:pt>
                <c:pt idx="61">
                  <c:v>24.34</c:v>
                </c:pt>
                <c:pt idx="62">
                  <c:v>24.06</c:v>
                </c:pt>
                <c:pt idx="63">
                  <c:v>23.48</c:v>
                </c:pt>
                <c:pt idx="64">
                  <c:v>25.43</c:v>
                </c:pt>
                <c:pt idx="65">
                  <c:v>27.64</c:v>
                </c:pt>
                <c:pt idx="66">
                  <c:v>27.02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43800"/>
        <c:axId val="716341448"/>
      </c:lineChart>
      <c:dateAx>
        <c:axId val="716343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41448"/>
        <c:crosses val="autoZero"/>
        <c:auto val="1"/>
        <c:lblOffset val="100"/>
        <c:baseTimeUnit val="days"/>
      </c:dateAx>
      <c:valAx>
        <c:axId val="7163414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4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37.24</c:v>
                </c:pt>
                <c:pt idx="1">
                  <c:v>37.33</c:v>
                </c:pt>
                <c:pt idx="2">
                  <c:v>36.909999999999997</c:v>
                </c:pt>
                <c:pt idx="3">
                  <c:v>36.82</c:v>
                </c:pt>
                <c:pt idx="4">
                  <c:v>36.700000000000003</c:v>
                </c:pt>
                <c:pt idx="5">
                  <c:v>36.590000000000003</c:v>
                </c:pt>
                <c:pt idx="6">
                  <c:v>36.99</c:v>
                </c:pt>
                <c:pt idx="7">
                  <c:v>36.840000000000003</c:v>
                </c:pt>
                <c:pt idx="8">
                  <c:v>37.14</c:v>
                </c:pt>
                <c:pt idx="9">
                  <c:v>37.82</c:v>
                </c:pt>
                <c:pt idx="10">
                  <c:v>37.340000000000003</c:v>
                </c:pt>
                <c:pt idx="11">
                  <c:v>38.76</c:v>
                </c:pt>
                <c:pt idx="12">
                  <c:v>38.68</c:v>
                </c:pt>
                <c:pt idx="13">
                  <c:v>36.950000000000003</c:v>
                </c:pt>
                <c:pt idx="14">
                  <c:v>36.89</c:v>
                </c:pt>
                <c:pt idx="15">
                  <c:v>36.590000000000003</c:v>
                </c:pt>
                <c:pt idx="16">
                  <c:v>36.880000000000003</c:v>
                </c:pt>
                <c:pt idx="17">
                  <c:v>37.18</c:v>
                </c:pt>
                <c:pt idx="18">
                  <c:v>36.450000000000003</c:v>
                </c:pt>
                <c:pt idx="19">
                  <c:v>36.270000000000003</c:v>
                </c:pt>
                <c:pt idx="20">
                  <c:v>36.69</c:v>
                </c:pt>
                <c:pt idx="21">
                  <c:v>36.659999999999997</c:v>
                </c:pt>
                <c:pt idx="22">
                  <c:v>36.69</c:v>
                </c:pt>
                <c:pt idx="23">
                  <c:v>36.28</c:v>
                </c:pt>
                <c:pt idx="24">
                  <c:v>36.35</c:v>
                </c:pt>
                <c:pt idx="25">
                  <c:v>36.840000000000003</c:v>
                </c:pt>
                <c:pt idx="26">
                  <c:v>36.85</c:v>
                </c:pt>
                <c:pt idx="27">
                  <c:v>36.520000000000003</c:v>
                </c:pt>
                <c:pt idx="29">
                  <c:v>36.880000000000003</c:v>
                </c:pt>
                <c:pt idx="30">
                  <c:v>36.520000000000003</c:v>
                </c:pt>
                <c:pt idx="31">
                  <c:v>37.24</c:v>
                </c:pt>
                <c:pt idx="32">
                  <c:v>36.99</c:v>
                </c:pt>
                <c:pt idx="33">
                  <c:v>37.46</c:v>
                </c:pt>
                <c:pt idx="34">
                  <c:v>37.450000000000003</c:v>
                </c:pt>
                <c:pt idx="35">
                  <c:v>37.85</c:v>
                </c:pt>
                <c:pt idx="36">
                  <c:v>36.42</c:v>
                </c:pt>
                <c:pt idx="37">
                  <c:v>35.880000000000003</c:v>
                </c:pt>
                <c:pt idx="38">
                  <c:v>35.54</c:v>
                </c:pt>
                <c:pt idx="39">
                  <c:v>37.04</c:v>
                </c:pt>
                <c:pt idx="40">
                  <c:v>37.01</c:v>
                </c:pt>
                <c:pt idx="41">
                  <c:v>37.47</c:v>
                </c:pt>
                <c:pt idx="42">
                  <c:v>37.479999999999997</c:v>
                </c:pt>
                <c:pt idx="43">
                  <c:v>38.28</c:v>
                </c:pt>
                <c:pt idx="44">
                  <c:v>37.36</c:v>
                </c:pt>
                <c:pt idx="45">
                  <c:v>37.83</c:v>
                </c:pt>
                <c:pt idx="46">
                  <c:v>37.32</c:v>
                </c:pt>
                <c:pt idx="47">
                  <c:v>42.03</c:v>
                </c:pt>
                <c:pt idx="48">
                  <c:v>42.72</c:v>
                </c:pt>
                <c:pt idx="49">
                  <c:v>43.18</c:v>
                </c:pt>
                <c:pt idx="50">
                  <c:v>43.16</c:v>
                </c:pt>
                <c:pt idx="51">
                  <c:v>43.17</c:v>
                </c:pt>
                <c:pt idx="52">
                  <c:v>42.4</c:v>
                </c:pt>
                <c:pt idx="53">
                  <c:v>42.84</c:v>
                </c:pt>
                <c:pt idx="54">
                  <c:v>41.04</c:v>
                </c:pt>
                <c:pt idx="55">
                  <c:v>40.54</c:v>
                </c:pt>
                <c:pt idx="56">
                  <c:v>39.85</c:v>
                </c:pt>
                <c:pt idx="57">
                  <c:v>39.130000000000003</c:v>
                </c:pt>
                <c:pt idx="58">
                  <c:v>39.21</c:v>
                </c:pt>
                <c:pt idx="59">
                  <c:v>39.6</c:v>
                </c:pt>
                <c:pt idx="60">
                  <c:v>39.21</c:v>
                </c:pt>
                <c:pt idx="61">
                  <c:v>38.89</c:v>
                </c:pt>
                <c:pt idx="62">
                  <c:v>37.43</c:v>
                </c:pt>
                <c:pt idx="63">
                  <c:v>36.76</c:v>
                </c:pt>
                <c:pt idx="64">
                  <c:v>38.31</c:v>
                </c:pt>
                <c:pt idx="65">
                  <c:v>39.590000000000003</c:v>
                </c:pt>
                <c:pt idx="66">
                  <c:v>40.26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49288"/>
        <c:axId val="716352032"/>
      </c:lineChart>
      <c:dateAx>
        <c:axId val="71634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52032"/>
        <c:crosses val="autoZero"/>
        <c:auto val="1"/>
        <c:lblOffset val="100"/>
        <c:baseTimeUnit val="days"/>
      </c:dateAx>
      <c:valAx>
        <c:axId val="7163520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4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52.25</c:v>
                </c:pt>
                <c:pt idx="1">
                  <c:v>52.43</c:v>
                </c:pt>
                <c:pt idx="2">
                  <c:v>52.21</c:v>
                </c:pt>
                <c:pt idx="3">
                  <c:v>51.36</c:v>
                </c:pt>
                <c:pt idx="4">
                  <c:v>51.62</c:v>
                </c:pt>
                <c:pt idx="5">
                  <c:v>50.98</c:v>
                </c:pt>
                <c:pt idx="6">
                  <c:v>51.38</c:v>
                </c:pt>
                <c:pt idx="7">
                  <c:v>51.65</c:v>
                </c:pt>
                <c:pt idx="8">
                  <c:v>51.87</c:v>
                </c:pt>
                <c:pt idx="9">
                  <c:v>53.09</c:v>
                </c:pt>
                <c:pt idx="10">
                  <c:v>52.5</c:v>
                </c:pt>
                <c:pt idx="11">
                  <c:v>53.5</c:v>
                </c:pt>
                <c:pt idx="12">
                  <c:v>54.08</c:v>
                </c:pt>
                <c:pt idx="13">
                  <c:v>55.5</c:v>
                </c:pt>
                <c:pt idx="14">
                  <c:v>55.33</c:v>
                </c:pt>
                <c:pt idx="15">
                  <c:v>55.07</c:v>
                </c:pt>
                <c:pt idx="16">
                  <c:v>54.9</c:v>
                </c:pt>
                <c:pt idx="17">
                  <c:v>54.89</c:v>
                </c:pt>
                <c:pt idx="18">
                  <c:v>55.04</c:v>
                </c:pt>
                <c:pt idx="19">
                  <c:v>55.31</c:v>
                </c:pt>
                <c:pt idx="20">
                  <c:v>54.56</c:v>
                </c:pt>
                <c:pt idx="21">
                  <c:v>53.98</c:v>
                </c:pt>
                <c:pt idx="22">
                  <c:v>53.6</c:v>
                </c:pt>
                <c:pt idx="23">
                  <c:v>52.98</c:v>
                </c:pt>
                <c:pt idx="24">
                  <c:v>52.95</c:v>
                </c:pt>
                <c:pt idx="25">
                  <c:v>52.35</c:v>
                </c:pt>
                <c:pt idx="26">
                  <c:v>52.34</c:v>
                </c:pt>
                <c:pt idx="27">
                  <c:v>52</c:v>
                </c:pt>
                <c:pt idx="28">
                  <c:v>52.05</c:v>
                </c:pt>
                <c:pt idx="29">
                  <c:v>51.97</c:v>
                </c:pt>
                <c:pt idx="30">
                  <c:v>51.41</c:v>
                </c:pt>
                <c:pt idx="31">
                  <c:v>52.02</c:v>
                </c:pt>
                <c:pt idx="32">
                  <c:v>50.22</c:v>
                </c:pt>
                <c:pt idx="33">
                  <c:v>50.21</c:v>
                </c:pt>
                <c:pt idx="34">
                  <c:v>50.66</c:v>
                </c:pt>
                <c:pt idx="35">
                  <c:v>49.43</c:v>
                </c:pt>
                <c:pt idx="36">
                  <c:v>49.44</c:v>
                </c:pt>
                <c:pt idx="37">
                  <c:v>49.96</c:v>
                </c:pt>
                <c:pt idx="38">
                  <c:v>50.6</c:v>
                </c:pt>
                <c:pt idx="39">
                  <c:v>50.53</c:v>
                </c:pt>
                <c:pt idx="40">
                  <c:v>50.69</c:v>
                </c:pt>
                <c:pt idx="41">
                  <c:v>50.51</c:v>
                </c:pt>
                <c:pt idx="42">
                  <c:v>58.09</c:v>
                </c:pt>
                <c:pt idx="43">
                  <c:v>57.9</c:v>
                </c:pt>
                <c:pt idx="44">
                  <c:v>57.89</c:v>
                </c:pt>
                <c:pt idx="45">
                  <c:v>57.2</c:v>
                </c:pt>
                <c:pt idx="46">
                  <c:v>57.83</c:v>
                </c:pt>
                <c:pt idx="47">
                  <c:v>57.45</c:v>
                </c:pt>
                <c:pt idx="48">
                  <c:v>57.47</c:v>
                </c:pt>
                <c:pt idx="49">
                  <c:v>57.25</c:v>
                </c:pt>
                <c:pt idx="50">
                  <c:v>57.43</c:v>
                </c:pt>
                <c:pt idx="51">
                  <c:v>56.86</c:v>
                </c:pt>
                <c:pt idx="52">
                  <c:v>56.16</c:v>
                </c:pt>
                <c:pt idx="53">
                  <c:v>56.24</c:v>
                </c:pt>
                <c:pt idx="54">
                  <c:v>56.38</c:v>
                </c:pt>
                <c:pt idx="55">
                  <c:v>54.94</c:v>
                </c:pt>
                <c:pt idx="56">
                  <c:v>54.96</c:v>
                </c:pt>
                <c:pt idx="57">
                  <c:v>54.25</c:v>
                </c:pt>
                <c:pt idx="58">
                  <c:v>55.5</c:v>
                </c:pt>
                <c:pt idx="59">
                  <c:v>55.93</c:v>
                </c:pt>
                <c:pt idx="60">
                  <c:v>54.56</c:v>
                </c:pt>
                <c:pt idx="61">
                  <c:v>53.05</c:v>
                </c:pt>
                <c:pt idx="62">
                  <c:v>51.16</c:v>
                </c:pt>
                <c:pt idx="63">
                  <c:v>53.35</c:v>
                </c:pt>
                <c:pt idx="64">
                  <c:v>57.17</c:v>
                </c:pt>
                <c:pt idx="65">
                  <c:v>54.7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50072"/>
        <c:axId val="716350464"/>
      </c:lineChart>
      <c:dateAx>
        <c:axId val="71635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50464"/>
        <c:crosses val="autoZero"/>
        <c:auto val="1"/>
        <c:lblOffset val="100"/>
        <c:baseTimeUnit val="days"/>
      </c:dateAx>
      <c:valAx>
        <c:axId val="7163504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5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90.6</c:v>
                </c:pt>
                <c:pt idx="1">
                  <c:v>90.57</c:v>
                </c:pt>
                <c:pt idx="2">
                  <c:v>90.26</c:v>
                </c:pt>
                <c:pt idx="3">
                  <c:v>89.99</c:v>
                </c:pt>
                <c:pt idx="4">
                  <c:v>89.17</c:v>
                </c:pt>
                <c:pt idx="5">
                  <c:v>90.12</c:v>
                </c:pt>
                <c:pt idx="6">
                  <c:v>90.15</c:v>
                </c:pt>
                <c:pt idx="7">
                  <c:v>89.44</c:v>
                </c:pt>
                <c:pt idx="8">
                  <c:v>90.93</c:v>
                </c:pt>
                <c:pt idx="9">
                  <c:v>92.04</c:v>
                </c:pt>
                <c:pt idx="10">
                  <c:v>91.52</c:v>
                </c:pt>
                <c:pt idx="11">
                  <c:v>93.11</c:v>
                </c:pt>
                <c:pt idx="12">
                  <c:v>93.61</c:v>
                </c:pt>
                <c:pt idx="13">
                  <c:v>93.36</c:v>
                </c:pt>
                <c:pt idx="14">
                  <c:v>93.84</c:v>
                </c:pt>
                <c:pt idx="15">
                  <c:v>93.37</c:v>
                </c:pt>
                <c:pt idx="16">
                  <c:v>93.4</c:v>
                </c:pt>
                <c:pt idx="17">
                  <c:v>92.79</c:v>
                </c:pt>
                <c:pt idx="18">
                  <c:v>93.08</c:v>
                </c:pt>
                <c:pt idx="19">
                  <c:v>93.26</c:v>
                </c:pt>
                <c:pt idx="20">
                  <c:v>93.78</c:v>
                </c:pt>
                <c:pt idx="21">
                  <c:v>97.17</c:v>
                </c:pt>
                <c:pt idx="22">
                  <c:v>97.27</c:v>
                </c:pt>
                <c:pt idx="23">
                  <c:v>98</c:v>
                </c:pt>
                <c:pt idx="24">
                  <c:v>97</c:v>
                </c:pt>
                <c:pt idx="25">
                  <c:v>97.18</c:v>
                </c:pt>
                <c:pt idx="26">
                  <c:v>97.55</c:v>
                </c:pt>
                <c:pt idx="27">
                  <c:v>97.56</c:v>
                </c:pt>
                <c:pt idx="28">
                  <c:v>97.58</c:v>
                </c:pt>
                <c:pt idx="29">
                  <c:v>97.43</c:v>
                </c:pt>
                <c:pt idx="30">
                  <c:v>97</c:v>
                </c:pt>
                <c:pt idx="31">
                  <c:v>97.11</c:v>
                </c:pt>
                <c:pt idx="32">
                  <c:v>97.45</c:v>
                </c:pt>
                <c:pt idx="33">
                  <c:v>97.18</c:v>
                </c:pt>
                <c:pt idx="34">
                  <c:v>97.37</c:v>
                </c:pt>
                <c:pt idx="35">
                  <c:v>96.97</c:v>
                </c:pt>
                <c:pt idx="36">
                  <c:v>97.43</c:v>
                </c:pt>
                <c:pt idx="37">
                  <c:v>98.06</c:v>
                </c:pt>
                <c:pt idx="38">
                  <c:v>93.49</c:v>
                </c:pt>
                <c:pt idx="39">
                  <c:v>92.72</c:v>
                </c:pt>
                <c:pt idx="40">
                  <c:v>93.39</c:v>
                </c:pt>
                <c:pt idx="41">
                  <c:v>92.73</c:v>
                </c:pt>
                <c:pt idx="42">
                  <c:v>93.85</c:v>
                </c:pt>
                <c:pt idx="43">
                  <c:v>94.04</c:v>
                </c:pt>
                <c:pt idx="44">
                  <c:v>96.55</c:v>
                </c:pt>
                <c:pt idx="45">
                  <c:v>96.95</c:v>
                </c:pt>
                <c:pt idx="46">
                  <c:v>97</c:v>
                </c:pt>
                <c:pt idx="47">
                  <c:v>96.9</c:v>
                </c:pt>
                <c:pt idx="49">
                  <c:v>96.87</c:v>
                </c:pt>
                <c:pt idx="50">
                  <c:v>97.09</c:v>
                </c:pt>
                <c:pt idx="51">
                  <c:v>97.46</c:v>
                </c:pt>
                <c:pt idx="52">
                  <c:v>97.63</c:v>
                </c:pt>
                <c:pt idx="53">
                  <c:v>96.46</c:v>
                </c:pt>
                <c:pt idx="54">
                  <c:v>96.84</c:v>
                </c:pt>
                <c:pt idx="55">
                  <c:v>96.74</c:v>
                </c:pt>
                <c:pt idx="56">
                  <c:v>95.5</c:v>
                </c:pt>
                <c:pt idx="57">
                  <c:v>96.06</c:v>
                </c:pt>
                <c:pt idx="58">
                  <c:v>94.98</c:v>
                </c:pt>
                <c:pt idx="59">
                  <c:v>95</c:v>
                </c:pt>
                <c:pt idx="60">
                  <c:v>95.74</c:v>
                </c:pt>
                <c:pt idx="61">
                  <c:v>94.41</c:v>
                </c:pt>
                <c:pt idx="62">
                  <c:v>93.7</c:v>
                </c:pt>
                <c:pt idx="63">
                  <c:v>93.24</c:v>
                </c:pt>
                <c:pt idx="64">
                  <c:v>93.54</c:v>
                </c:pt>
                <c:pt idx="65">
                  <c:v>94.02</c:v>
                </c:pt>
                <c:pt idx="66">
                  <c:v>93.73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51248"/>
        <c:axId val="716353992"/>
      </c:lineChart>
      <c:dateAx>
        <c:axId val="71635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53992"/>
        <c:crosses val="autoZero"/>
        <c:auto val="1"/>
        <c:lblOffset val="100"/>
        <c:baseTimeUnit val="days"/>
      </c:dateAx>
      <c:valAx>
        <c:axId val="71635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5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14.49</c:v>
                </c:pt>
                <c:pt idx="1">
                  <c:v>14.87</c:v>
                </c:pt>
                <c:pt idx="2">
                  <c:v>14.65</c:v>
                </c:pt>
                <c:pt idx="3">
                  <c:v>13.87</c:v>
                </c:pt>
                <c:pt idx="4">
                  <c:v>14.09</c:v>
                </c:pt>
                <c:pt idx="5">
                  <c:v>14.24</c:v>
                </c:pt>
                <c:pt idx="6">
                  <c:v>14.26</c:v>
                </c:pt>
                <c:pt idx="7">
                  <c:v>14.01</c:v>
                </c:pt>
                <c:pt idx="8">
                  <c:v>14.34</c:v>
                </c:pt>
                <c:pt idx="9">
                  <c:v>15.47</c:v>
                </c:pt>
                <c:pt idx="10">
                  <c:v>15.67</c:v>
                </c:pt>
                <c:pt idx="11">
                  <c:v>16.739999999999998</c:v>
                </c:pt>
                <c:pt idx="12">
                  <c:v>15.69</c:v>
                </c:pt>
                <c:pt idx="13">
                  <c:v>15.64</c:v>
                </c:pt>
                <c:pt idx="14">
                  <c:v>15.49</c:v>
                </c:pt>
                <c:pt idx="15">
                  <c:v>15.11</c:v>
                </c:pt>
                <c:pt idx="16">
                  <c:v>15.02</c:v>
                </c:pt>
                <c:pt idx="17">
                  <c:v>15.55</c:v>
                </c:pt>
                <c:pt idx="18">
                  <c:v>15.99</c:v>
                </c:pt>
                <c:pt idx="19">
                  <c:v>15.95</c:v>
                </c:pt>
                <c:pt idx="20">
                  <c:v>16.010000000000002</c:v>
                </c:pt>
                <c:pt idx="21">
                  <c:v>16.059999999999999</c:v>
                </c:pt>
                <c:pt idx="22">
                  <c:v>16.43</c:v>
                </c:pt>
                <c:pt idx="23">
                  <c:v>15.64</c:v>
                </c:pt>
                <c:pt idx="24">
                  <c:v>16.8</c:v>
                </c:pt>
                <c:pt idx="25">
                  <c:v>16.68</c:v>
                </c:pt>
                <c:pt idx="26">
                  <c:v>15.7</c:v>
                </c:pt>
                <c:pt idx="27">
                  <c:v>15.17</c:v>
                </c:pt>
                <c:pt idx="28">
                  <c:v>14.9</c:v>
                </c:pt>
                <c:pt idx="30">
                  <c:v>14.72</c:v>
                </c:pt>
                <c:pt idx="31">
                  <c:v>14.45</c:v>
                </c:pt>
                <c:pt idx="32">
                  <c:v>13.98</c:v>
                </c:pt>
                <c:pt idx="33">
                  <c:v>14.42</c:v>
                </c:pt>
                <c:pt idx="34">
                  <c:v>14.25</c:v>
                </c:pt>
                <c:pt idx="35">
                  <c:v>13.87</c:v>
                </c:pt>
                <c:pt idx="36">
                  <c:v>13.41</c:v>
                </c:pt>
                <c:pt idx="37">
                  <c:v>13.42</c:v>
                </c:pt>
                <c:pt idx="38">
                  <c:v>12.9</c:v>
                </c:pt>
                <c:pt idx="39">
                  <c:v>12.92</c:v>
                </c:pt>
                <c:pt idx="40">
                  <c:v>13.64</c:v>
                </c:pt>
                <c:pt idx="41">
                  <c:v>13.35</c:v>
                </c:pt>
                <c:pt idx="42">
                  <c:v>13.13</c:v>
                </c:pt>
                <c:pt idx="43">
                  <c:v>13.78</c:v>
                </c:pt>
                <c:pt idx="44">
                  <c:v>13.58</c:v>
                </c:pt>
                <c:pt idx="45">
                  <c:v>14.11</c:v>
                </c:pt>
                <c:pt idx="46">
                  <c:v>14.42</c:v>
                </c:pt>
                <c:pt idx="47">
                  <c:v>14.84</c:v>
                </c:pt>
                <c:pt idx="48">
                  <c:v>14.75</c:v>
                </c:pt>
                <c:pt idx="49">
                  <c:v>15.18</c:v>
                </c:pt>
                <c:pt idx="50">
                  <c:v>15.21</c:v>
                </c:pt>
                <c:pt idx="51">
                  <c:v>15.27</c:v>
                </c:pt>
                <c:pt idx="52">
                  <c:v>15.29</c:v>
                </c:pt>
                <c:pt idx="53">
                  <c:v>15.6</c:v>
                </c:pt>
                <c:pt idx="54">
                  <c:v>14.69</c:v>
                </c:pt>
                <c:pt idx="55">
                  <c:v>14.92</c:v>
                </c:pt>
                <c:pt idx="56">
                  <c:v>14.74</c:v>
                </c:pt>
                <c:pt idx="57">
                  <c:v>14.84</c:v>
                </c:pt>
                <c:pt idx="58">
                  <c:v>14.72</c:v>
                </c:pt>
                <c:pt idx="59">
                  <c:v>15.68</c:v>
                </c:pt>
                <c:pt idx="60">
                  <c:v>15.01</c:v>
                </c:pt>
                <c:pt idx="61">
                  <c:v>15.14</c:v>
                </c:pt>
                <c:pt idx="62">
                  <c:v>14.78</c:v>
                </c:pt>
                <c:pt idx="63">
                  <c:v>13.66</c:v>
                </c:pt>
                <c:pt idx="64">
                  <c:v>14.59</c:v>
                </c:pt>
                <c:pt idx="65">
                  <c:v>15.27</c:v>
                </c:pt>
                <c:pt idx="66">
                  <c:v>14.75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48504"/>
        <c:axId val="502136392"/>
      </c:lineChart>
      <c:dateAx>
        <c:axId val="7163485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6392"/>
        <c:crosses val="autoZero"/>
        <c:auto val="1"/>
        <c:lblOffset val="100"/>
        <c:baseTimeUnit val="days"/>
      </c:dateAx>
      <c:valAx>
        <c:axId val="5021363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4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30.45</c:v>
                </c:pt>
                <c:pt idx="1">
                  <c:v>30.75</c:v>
                </c:pt>
                <c:pt idx="2">
                  <c:v>30.84</c:v>
                </c:pt>
                <c:pt idx="3">
                  <c:v>31.09</c:v>
                </c:pt>
                <c:pt idx="4">
                  <c:v>30.79</c:v>
                </c:pt>
                <c:pt idx="5">
                  <c:v>31.08</c:v>
                </c:pt>
                <c:pt idx="6">
                  <c:v>31.25</c:v>
                </c:pt>
                <c:pt idx="7">
                  <c:v>30.71</c:v>
                </c:pt>
                <c:pt idx="8">
                  <c:v>30.95</c:v>
                </c:pt>
                <c:pt idx="9">
                  <c:v>30.89</c:v>
                </c:pt>
                <c:pt idx="10">
                  <c:v>31.51</c:v>
                </c:pt>
                <c:pt idx="11">
                  <c:v>31.31</c:v>
                </c:pt>
                <c:pt idx="12">
                  <c:v>31.32</c:v>
                </c:pt>
                <c:pt idx="13">
                  <c:v>32.67</c:v>
                </c:pt>
                <c:pt idx="14">
                  <c:v>32.5</c:v>
                </c:pt>
                <c:pt idx="15">
                  <c:v>31.96</c:v>
                </c:pt>
                <c:pt idx="16">
                  <c:v>31.99</c:v>
                </c:pt>
                <c:pt idx="17">
                  <c:v>32.159999999999997</c:v>
                </c:pt>
                <c:pt idx="18">
                  <c:v>32.33</c:v>
                </c:pt>
                <c:pt idx="19">
                  <c:v>32.68</c:v>
                </c:pt>
                <c:pt idx="20">
                  <c:v>32.76</c:v>
                </c:pt>
                <c:pt idx="21">
                  <c:v>32.99</c:v>
                </c:pt>
                <c:pt idx="22">
                  <c:v>32.25</c:v>
                </c:pt>
                <c:pt idx="23">
                  <c:v>32.86</c:v>
                </c:pt>
                <c:pt idx="24">
                  <c:v>32.61</c:v>
                </c:pt>
                <c:pt idx="25">
                  <c:v>32.46</c:v>
                </c:pt>
                <c:pt idx="26">
                  <c:v>31.88</c:v>
                </c:pt>
                <c:pt idx="27">
                  <c:v>32.1</c:v>
                </c:pt>
                <c:pt idx="28">
                  <c:v>32.729999999999997</c:v>
                </c:pt>
                <c:pt idx="29">
                  <c:v>32.58</c:v>
                </c:pt>
                <c:pt idx="30">
                  <c:v>32.299999999999997</c:v>
                </c:pt>
                <c:pt idx="32">
                  <c:v>32.5</c:v>
                </c:pt>
                <c:pt idx="33">
                  <c:v>32.29</c:v>
                </c:pt>
                <c:pt idx="34">
                  <c:v>32.31</c:v>
                </c:pt>
                <c:pt idx="35">
                  <c:v>32.619999999999997</c:v>
                </c:pt>
                <c:pt idx="36">
                  <c:v>32.549999999999997</c:v>
                </c:pt>
                <c:pt idx="37">
                  <c:v>33.200000000000003</c:v>
                </c:pt>
                <c:pt idx="38">
                  <c:v>32.61</c:v>
                </c:pt>
                <c:pt idx="39">
                  <c:v>34.01</c:v>
                </c:pt>
                <c:pt idx="40">
                  <c:v>34.19</c:v>
                </c:pt>
                <c:pt idx="41">
                  <c:v>34.4</c:v>
                </c:pt>
                <c:pt idx="42">
                  <c:v>35.57</c:v>
                </c:pt>
                <c:pt idx="43">
                  <c:v>36.42</c:v>
                </c:pt>
                <c:pt idx="44">
                  <c:v>35.79</c:v>
                </c:pt>
                <c:pt idx="45">
                  <c:v>35.979999999999997</c:v>
                </c:pt>
                <c:pt idx="46">
                  <c:v>35.96</c:v>
                </c:pt>
                <c:pt idx="47">
                  <c:v>36.4</c:v>
                </c:pt>
                <c:pt idx="48">
                  <c:v>36.21</c:v>
                </c:pt>
                <c:pt idx="49">
                  <c:v>36.340000000000003</c:v>
                </c:pt>
                <c:pt idx="50">
                  <c:v>36.71</c:v>
                </c:pt>
                <c:pt idx="51">
                  <c:v>37.299999999999997</c:v>
                </c:pt>
                <c:pt idx="52">
                  <c:v>37.479999999999997</c:v>
                </c:pt>
                <c:pt idx="53">
                  <c:v>37.39</c:v>
                </c:pt>
                <c:pt idx="54">
                  <c:v>37.54</c:v>
                </c:pt>
                <c:pt idx="55">
                  <c:v>37.86</c:v>
                </c:pt>
                <c:pt idx="56">
                  <c:v>37.32</c:v>
                </c:pt>
                <c:pt idx="57">
                  <c:v>37.58</c:v>
                </c:pt>
                <c:pt idx="58">
                  <c:v>37.33</c:v>
                </c:pt>
                <c:pt idx="59">
                  <c:v>36.549999999999997</c:v>
                </c:pt>
                <c:pt idx="60">
                  <c:v>36.79</c:v>
                </c:pt>
                <c:pt idx="61">
                  <c:v>36.450000000000003</c:v>
                </c:pt>
                <c:pt idx="62">
                  <c:v>36.049999999999997</c:v>
                </c:pt>
                <c:pt idx="63">
                  <c:v>36.619999999999997</c:v>
                </c:pt>
                <c:pt idx="64">
                  <c:v>35.14</c:v>
                </c:pt>
                <c:pt idx="65">
                  <c:v>34.67</c:v>
                </c:pt>
                <c:pt idx="66">
                  <c:v>34.22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78928"/>
        <c:axId val="514269128"/>
      </c:lineChart>
      <c:dateAx>
        <c:axId val="51427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69128"/>
        <c:crosses val="autoZero"/>
        <c:auto val="1"/>
        <c:lblOffset val="100"/>
        <c:baseTimeUnit val="days"/>
      </c:dateAx>
      <c:valAx>
        <c:axId val="5142691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12.17</c:v>
                </c:pt>
                <c:pt idx="1">
                  <c:v>12.18</c:v>
                </c:pt>
                <c:pt idx="2">
                  <c:v>12.09</c:v>
                </c:pt>
                <c:pt idx="3">
                  <c:v>12</c:v>
                </c:pt>
                <c:pt idx="4">
                  <c:v>12.11</c:v>
                </c:pt>
                <c:pt idx="5">
                  <c:v>12.11</c:v>
                </c:pt>
                <c:pt idx="6">
                  <c:v>12.11</c:v>
                </c:pt>
                <c:pt idx="7">
                  <c:v>12.14</c:v>
                </c:pt>
                <c:pt idx="8">
                  <c:v>12.38</c:v>
                </c:pt>
                <c:pt idx="9">
                  <c:v>12.7</c:v>
                </c:pt>
                <c:pt idx="10">
                  <c:v>12.38</c:v>
                </c:pt>
                <c:pt idx="11">
                  <c:v>12.73</c:v>
                </c:pt>
                <c:pt idx="12">
                  <c:v>12.7</c:v>
                </c:pt>
                <c:pt idx="13">
                  <c:v>12.67</c:v>
                </c:pt>
                <c:pt idx="14">
                  <c:v>12.5</c:v>
                </c:pt>
                <c:pt idx="15">
                  <c:v>12.44</c:v>
                </c:pt>
                <c:pt idx="16">
                  <c:v>12.6</c:v>
                </c:pt>
                <c:pt idx="17">
                  <c:v>12.55</c:v>
                </c:pt>
                <c:pt idx="18">
                  <c:v>12.47</c:v>
                </c:pt>
                <c:pt idx="19">
                  <c:v>12.38</c:v>
                </c:pt>
                <c:pt idx="20">
                  <c:v>12.47</c:v>
                </c:pt>
                <c:pt idx="21">
                  <c:v>12.3</c:v>
                </c:pt>
                <c:pt idx="22">
                  <c:v>12.42</c:v>
                </c:pt>
                <c:pt idx="23">
                  <c:v>12.36</c:v>
                </c:pt>
                <c:pt idx="24">
                  <c:v>12.39</c:v>
                </c:pt>
                <c:pt idx="25">
                  <c:v>12.33</c:v>
                </c:pt>
                <c:pt idx="26">
                  <c:v>12.39</c:v>
                </c:pt>
                <c:pt idx="27">
                  <c:v>12.34</c:v>
                </c:pt>
                <c:pt idx="28">
                  <c:v>12.43</c:v>
                </c:pt>
                <c:pt idx="29">
                  <c:v>12.33</c:v>
                </c:pt>
                <c:pt idx="30">
                  <c:v>12.31</c:v>
                </c:pt>
                <c:pt idx="31">
                  <c:v>12.25</c:v>
                </c:pt>
                <c:pt idx="32">
                  <c:v>12.31</c:v>
                </c:pt>
                <c:pt idx="33">
                  <c:v>12.18</c:v>
                </c:pt>
                <c:pt idx="34">
                  <c:v>12.19</c:v>
                </c:pt>
                <c:pt idx="35">
                  <c:v>12.08</c:v>
                </c:pt>
                <c:pt idx="36">
                  <c:v>12.13</c:v>
                </c:pt>
                <c:pt idx="37">
                  <c:v>11.94</c:v>
                </c:pt>
                <c:pt idx="38">
                  <c:v>12.48</c:v>
                </c:pt>
                <c:pt idx="39">
                  <c:v>12.66</c:v>
                </c:pt>
                <c:pt idx="40">
                  <c:v>12.71</c:v>
                </c:pt>
                <c:pt idx="41">
                  <c:v>13.84</c:v>
                </c:pt>
                <c:pt idx="42">
                  <c:v>13.86</c:v>
                </c:pt>
                <c:pt idx="44">
                  <c:v>13.83</c:v>
                </c:pt>
                <c:pt idx="45">
                  <c:v>13.84</c:v>
                </c:pt>
                <c:pt idx="46">
                  <c:v>13.92</c:v>
                </c:pt>
                <c:pt idx="47">
                  <c:v>13.74</c:v>
                </c:pt>
                <c:pt idx="48">
                  <c:v>13.65</c:v>
                </c:pt>
                <c:pt idx="49">
                  <c:v>13.65</c:v>
                </c:pt>
                <c:pt idx="50">
                  <c:v>13.57</c:v>
                </c:pt>
                <c:pt idx="51">
                  <c:v>13.59</c:v>
                </c:pt>
                <c:pt idx="52">
                  <c:v>13.48</c:v>
                </c:pt>
                <c:pt idx="53">
                  <c:v>13.45</c:v>
                </c:pt>
                <c:pt idx="54">
                  <c:v>13.27</c:v>
                </c:pt>
                <c:pt idx="55">
                  <c:v>13.09</c:v>
                </c:pt>
                <c:pt idx="56">
                  <c:v>12.75</c:v>
                </c:pt>
                <c:pt idx="57">
                  <c:v>12.57</c:v>
                </c:pt>
                <c:pt idx="58">
                  <c:v>12.4</c:v>
                </c:pt>
                <c:pt idx="59">
                  <c:v>12.72</c:v>
                </c:pt>
                <c:pt idx="60">
                  <c:v>12.57</c:v>
                </c:pt>
                <c:pt idx="61">
                  <c:v>12.55</c:v>
                </c:pt>
                <c:pt idx="62">
                  <c:v>12.39</c:v>
                </c:pt>
                <c:pt idx="63">
                  <c:v>12.16</c:v>
                </c:pt>
                <c:pt idx="64">
                  <c:v>12.52</c:v>
                </c:pt>
                <c:pt idx="65">
                  <c:v>13.4</c:v>
                </c:pt>
                <c:pt idx="66">
                  <c:v>13.18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75400"/>
        <c:axId val="514272264"/>
      </c:lineChart>
      <c:dateAx>
        <c:axId val="514275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72264"/>
        <c:crosses val="autoZero"/>
        <c:auto val="1"/>
        <c:lblOffset val="100"/>
        <c:baseTimeUnit val="days"/>
      </c:dateAx>
      <c:valAx>
        <c:axId val="5142722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7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118.81</c:v>
                </c:pt>
                <c:pt idx="1">
                  <c:v>119.46</c:v>
                </c:pt>
                <c:pt idx="2">
                  <c:v>118.91</c:v>
                </c:pt>
                <c:pt idx="3">
                  <c:v>117.95</c:v>
                </c:pt>
                <c:pt idx="4">
                  <c:v>117.66</c:v>
                </c:pt>
                <c:pt idx="5">
                  <c:v>118.25</c:v>
                </c:pt>
                <c:pt idx="6">
                  <c:v>118.63</c:v>
                </c:pt>
                <c:pt idx="7">
                  <c:v>117.86</c:v>
                </c:pt>
                <c:pt idx="8">
                  <c:v>117.61</c:v>
                </c:pt>
                <c:pt idx="9">
                  <c:v>119.16</c:v>
                </c:pt>
                <c:pt idx="10">
                  <c:v>118.23</c:v>
                </c:pt>
                <c:pt idx="11">
                  <c:v>119.47</c:v>
                </c:pt>
                <c:pt idx="12">
                  <c:v>119.61</c:v>
                </c:pt>
                <c:pt idx="13">
                  <c:v>119.75</c:v>
                </c:pt>
                <c:pt idx="14">
                  <c:v>119.32</c:v>
                </c:pt>
                <c:pt idx="15">
                  <c:v>119.08</c:v>
                </c:pt>
                <c:pt idx="16">
                  <c:v>119.34</c:v>
                </c:pt>
                <c:pt idx="17">
                  <c:v>119.47</c:v>
                </c:pt>
                <c:pt idx="18">
                  <c:v>119.92</c:v>
                </c:pt>
                <c:pt idx="19">
                  <c:v>119.04</c:v>
                </c:pt>
                <c:pt idx="20">
                  <c:v>118.57</c:v>
                </c:pt>
                <c:pt idx="21">
                  <c:v>118.71</c:v>
                </c:pt>
                <c:pt idx="22">
                  <c:v>119.44</c:v>
                </c:pt>
                <c:pt idx="23">
                  <c:v>119.13</c:v>
                </c:pt>
                <c:pt idx="24">
                  <c:v>119.92</c:v>
                </c:pt>
                <c:pt idx="26">
                  <c:v>120.72</c:v>
                </c:pt>
                <c:pt idx="27">
                  <c:v>121.31</c:v>
                </c:pt>
                <c:pt idx="28">
                  <c:v>120.33</c:v>
                </c:pt>
                <c:pt idx="29">
                  <c:v>122.31</c:v>
                </c:pt>
                <c:pt idx="30">
                  <c:v>123.22</c:v>
                </c:pt>
                <c:pt idx="31">
                  <c:v>123.77</c:v>
                </c:pt>
                <c:pt idx="32">
                  <c:v>123.36</c:v>
                </c:pt>
                <c:pt idx="33">
                  <c:v>123.43</c:v>
                </c:pt>
                <c:pt idx="34">
                  <c:v>123.65</c:v>
                </c:pt>
                <c:pt idx="35">
                  <c:v>124.24</c:v>
                </c:pt>
                <c:pt idx="36">
                  <c:v>123.86</c:v>
                </c:pt>
                <c:pt idx="37">
                  <c:v>123.9</c:v>
                </c:pt>
                <c:pt idx="38">
                  <c:v>124.85</c:v>
                </c:pt>
                <c:pt idx="39">
                  <c:v>125.4</c:v>
                </c:pt>
                <c:pt idx="40">
                  <c:v>125.23</c:v>
                </c:pt>
                <c:pt idx="41">
                  <c:v>124.46</c:v>
                </c:pt>
                <c:pt idx="42">
                  <c:v>124.77</c:v>
                </c:pt>
                <c:pt idx="43">
                  <c:v>125.15</c:v>
                </c:pt>
                <c:pt idx="44">
                  <c:v>124.89</c:v>
                </c:pt>
                <c:pt idx="45">
                  <c:v>125.03</c:v>
                </c:pt>
                <c:pt idx="46">
                  <c:v>125.15</c:v>
                </c:pt>
                <c:pt idx="47">
                  <c:v>125.14</c:v>
                </c:pt>
                <c:pt idx="48">
                  <c:v>125.25</c:v>
                </c:pt>
                <c:pt idx="49">
                  <c:v>123.14</c:v>
                </c:pt>
                <c:pt idx="50">
                  <c:v>123</c:v>
                </c:pt>
                <c:pt idx="51">
                  <c:v>123.18</c:v>
                </c:pt>
                <c:pt idx="52">
                  <c:v>123</c:v>
                </c:pt>
                <c:pt idx="53">
                  <c:v>122.92</c:v>
                </c:pt>
                <c:pt idx="54">
                  <c:v>122.93</c:v>
                </c:pt>
                <c:pt idx="55">
                  <c:v>122.85</c:v>
                </c:pt>
                <c:pt idx="56">
                  <c:v>122.51</c:v>
                </c:pt>
                <c:pt idx="57">
                  <c:v>122.64</c:v>
                </c:pt>
                <c:pt idx="58">
                  <c:v>122.27</c:v>
                </c:pt>
                <c:pt idx="59">
                  <c:v>121.29</c:v>
                </c:pt>
                <c:pt idx="60">
                  <c:v>121.3</c:v>
                </c:pt>
                <c:pt idx="61">
                  <c:v>119.33</c:v>
                </c:pt>
                <c:pt idx="62">
                  <c:v>118.23</c:v>
                </c:pt>
                <c:pt idx="63">
                  <c:v>116.55</c:v>
                </c:pt>
                <c:pt idx="64">
                  <c:v>115.63</c:v>
                </c:pt>
                <c:pt idx="65">
                  <c:v>117.38</c:v>
                </c:pt>
                <c:pt idx="66">
                  <c:v>116.46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70696"/>
        <c:axId val="514271480"/>
      </c:lineChart>
      <c:dateAx>
        <c:axId val="51427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71480"/>
        <c:crosses val="autoZero"/>
        <c:auto val="1"/>
        <c:lblOffset val="100"/>
        <c:baseTimeUnit val="days"/>
      </c:dateAx>
      <c:valAx>
        <c:axId val="51427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7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13.9</c:v>
                </c:pt>
                <c:pt idx="1">
                  <c:v>13.91</c:v>
                </c:pt>
                <c:pt idx="2">
                  <c:v>13.79</c:v>
                </c:pt>
                <c:pt idx="3">
                  <c:v>13.62</c:v>
                </c:pt>
                <c:pt idx="4">
                  <c:v>13.26</c:v>
                </c:pt>
                <c:pt idx="5">
                  <c:v>13.29</c:v>
                </c:pt>
                <c:pt idx="6">
                  <c:v>13.12</c:v>
                </c:pt>
                <c:pt idx="7">
                  <c:v>12.91</c:v>
                </c:pt>
                <c:pt idx="8">
                  <c:v>13.03</c:v>
                </c:pt>
                <c:pt idx="9">
                  <c:v>13.62</c:v>
                </c:pt>
                <c:pt idx="10">
                  <c:v>13.4</c:v>
                </c:pt>
                <c:pt idx="11">
                  <c:v>13.86</c:v>
                </c:pt>
                <c:pt idx="12">
                  <c:v>13.42</c:v>
                </c:pt>
                <c:pt idx="13">
                  <c:v>12.72</c:v>
                </c:pt>
                <c:pt idx="14">
                  <c:v>12.48</c:v>
                </c:pt>
                <c:pt idx="15">
                  <c:v>12.13</c:v>
                </c:pt>
                <c:pt idx="16">
                  <c:v>12.48</c:v>
                </c:pt>
                <c:pt idx="17">
                  <c:v>12.41</c:v>
                </c:pt>
                <c:pt idx="18">
                  <c:v>12.59</c:v>
                </c:pt>
                <c:pt idx="19">
                  <c:v>12.46</c:v>
                </c:pt>
                <c:pt idx="20">
                  <c:v>12.42</c:v>
                </c:pt>
                <c:pt idx="21">
                  <c:v>12.46</c:v>
                </c:pt>
                <c:pt idx="22">
                  <c:v>12.57</c:v>
                </c:pt>
                <c:pt idx="23">
                  <c:v>12.24</c:v>
                </c:pt>
                <c:pt idx="24">
                  <c:v>12.26</c:v>
                </c:pt>
                <c:pt idx="25">
                  <c:v>12.57</c:v>
                </c:pt>
                <c:pt idx="26">
                  <c:v>12.61</c:v>
                </c:pt>
                <c:pt idx="27">
                  <c:v>12.77</c:v>
                </c:pt>
                <c:pt idx="28">
                  <c:v>12.66</c:v>
                </c:pt>
                <c:pt idx="29">
                  <c:v>12.73</c:v>
                </c:pt>
                <c:pt idx="30">
                  <c:v>12.63</c:v>
                </c:pt>
                <c:pt idx="31">
                  <c:v>12.51</c:v>
                </c:pt>
                <c:pt idx="32">
                  <c:v>12.67</c:v>
                </c:pt>
                <c:pt idx="33">
                  <c:v>13.09</c:v>
                </c:pt>
                <c:pt idx="34">
                  <c:v>13.01</c:v>
                </c:pt>
                <c:pt idx="35">
                  <c:v>12.97</c:v>
                </c:pt>
                <c:pt idx="36">
                  <c:v>13.52</c:v>
                </c:pt>
                <c:pt idx="37">
                  <c:v>13.45</c:v>
                </c:pt>
                <c:pt idx="38">
                  <c:v>13.43</c:v>
                </c:pt>
                <c:pt idx="39">
                  <c:v>13.74</c:v>
                </c:pt>
                <c:pt idx="40">
                  <c:v>14.23</c:v>
                </c:pt>
                <c:pt idx="41">
                  <c:v>14.06</c:v>
                </c:pt>
                <c:pt idx="42">
                  <c:v>14.75</c:v>
                </c:pt>
                <c:pt idx="43">
                  <c:v>14.69</c:v>
                </c:pt>
                <c:pt idx="44">
                  <c:v>14.76</c:v>
                </c:pt>
                <c:pt idx="45">
                  <c:v>14.63</c:v>
                </c:pt>
                <c:pt idx="46">
                  <c:v>14.43</c:v>
                </c:pt>
                <c:pt idx="47">
                  <c:v>14.49</c:v>
                </c:pt>
                <c:pt idx="48">
                  <c:v>14.95</c:v>
                </c:pt>
                <c:pt idx="49">
                  <c:v>14.92</c:v>
                </c:pt>
                <c:pt idx="50">
                  <c:v>15</c:v>
                </c:pt>
                <c:pt idx="51">
                  <c:v>15.02</c:v>
                </c:pt>
                <c:pt idx="52">
                  <c:v>14.98</c:v>
                </c:pt>
                <c:pt idx="53">
                  <c:v>14.73</c:v>
                </c:pt>
                <c:pt idx="54">
                  <c:v>14.51</c:v>
                </c:pt>
                <c:pt idx="55">
                  <c:v>14.23</c:v>
                </c:pt>
                <c:pt idx="56">
                  <c:v>14.33</c:v>
                </c:pt>
                <c:pt idx="57">
                  <c:v>14.31</c:v>
                </c:pt>
                <c:pt idx="58">
                  <c:v>14.71</c:v>
                </c:pt>
                <c:pt idx="59">
                  <c:v>14.75</c:v>
                </c:pt>
                <c:pt idx="60">
                  <c:v>14.58</c:v>
                </c:pt>
                <c:pt idx="61">
                  <c:v>14.22</c:v>
                </c:pt>
                <c:pt idx="62">
                  <c:v>13.41</c:v>
                </c:pt>
                <c:pt idx="63">
                  <c:v>13.7</c:v>
                </c:pt>
                <c:pt idx="64">
                  <c:v>14.18</c:v>
                </c:pt>
                <c:pt idx="65">
                  <c:v>13.79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73832"/>
        <c:axId val="514279712"/>
      </c:lineChart>
      <c:dateAx>
        <c:axId val="514273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79712"/>
        <c:crosses val="autoZero"/>
        <c:auto val="1"/>
        <c:lblOffset val="100"/>
        <c:baseTimeUnit val="days"/>
      </c:dateAx>
      <c:valAx>
        <c:axId val="51427971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7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55.15</c:v>
                </c:pt>
                <c:pt idx="1">
                  <c:v>55.41</c:v>
                </c:pt>
                <c:pt idx="2">
                  <c:v>55.34</c:v>
                </c:pt>
                <c:pt idx="3">
                  <c:v>54.87</c:v>
                </c:pt>
                <c:pt idx="4">
                  <c:v>54.95</c:v>
                </c:pt>
                <c:pt idx="5">
                  <c:v>55.18</c:v>
                </c:pt>
                <c:pt idx="6">
                  <c:v>55.47</c:v>
                </c:pt>
                <c:pt idx="7">
                  <c:v>55.13</c:v>
                </c:pt>
                <c:pt idx="8">
                  <c:v>55.37</c:v>
                </c:pt>
                <c:pt idx="9">
                  <c:v>56.01</c:v>
                </c:pt>
                <c:pt idx="10">
                  <c:v>55.33</c:v>
                </c:pt>
                <c:pt idx="11">
                  <c:v>56.17</c:v>
                </c:pt>
                <c:pt idx="12">
                  <c:v>57.72</c:v>
                </c:pt>
                <c:pt idx="13">
                  <c:v>57.41</c:v>
                </c:pt>
                <c:pt idx="14">
                  <c:v>58.02</c:v>
                </c:pt>
                <c:pt idx="15">
                  <c:v>58.54</c:v>
                </c:pt>
                <c:pt idx="17">
                  <c:v>57.64</c:v>
                </c:pt>
                <c:pt idx="18">
                  <c:v>58</c:v>
                </c:pt>
                <c:pt idx="19">
                  <c:v>58.63</c:v>
                </c:pt>
                <c:pt idx="20">
                  <c:v>59</c:v>
                </c:pt>
                <c:pt idx="21">
                  <c:v>59.24</c:v>
                </c:pt>
                <c:pt idx="22">
                  <c:v>60.22</c:v>
                </c:pt>
                <c:pt idx="23">
                  <c:v>59.62</c:v>
                </c:pt>
                <c:pt idx="24">
                  <c:v>58.66</c:v>
                </c:pt>
                <c:pt idx="25">
                  <c:v>58.9</c:v>
                </c:pt>
                <c:pt idx="26">
                  <c:v>57.21</c:v>
                </c:pt>
                <c:pt idx="27">
                  <c:v>56.86</c:v>
                </c:pt>
                <c:pt idx="28">
                  <c:v>56.88</c:v>
                </c:pt>
                <c:pt idx="29">
                  <c:v>56.77</c:v>
                </c:pt>
                <c:pt idx="30">
                  <c:v>56.45</c:v>
                </c:pt>
                <c:pt idx="31">
                  <c:v>56.73</c:v>
                </c:pt>
                <c:pt idx="32">
                  <c:v>55.13</c:v>
                </c:pt>
                <c:pt idx="33">
                  <c:v>55.77</c:v>
                </c:pt>
                <c:pt idx="34">
                  <c:v>55.98</c:v>
                </c:pt>
                <c:pt idx="35">
                  <c:v>55.85</c:v>
                </c:pt>
                <c:pt idx="36">
                  <c:v>54.79</c:v>
                </c:pt>
                <c:pt idx="37">
                  <c:v>54.75</c:v>
                </c:pt>
                <c:pt idx="38">
                  <c:v>54.92</c:v>
                </c:pt>
                <c:pt idx="39">
                  <c:v>55.41</c:v>
                </c:pt>
                <c:pt idx="40">
                  <c:v>55.5</c:v>
                </c:pt>
                <c:pt idx="41">
                  <c:v>55.45</c:v>
                </c:pt>
                <c:pt idx="42">
                  <c:v>55.79</c:v>
                </c:pt>
                <c:pt idx="43">
                  <c:v>56.37</c:v>
                </c:pt>
                <c:pt idx="44">
                  <c:v>57.14</c:v>
                </c:pt>
                <c:pt idx="45">
                  <c:v>56.73</c:v>
                </c:pt>
                <c:pt idx="46">
                  <c:v>56.99</c:v>
                </c:pt>
                <c:pt idx="47">
                  <c:v>57.76</c:v>
                </c:pt>
                <c:pt idx="48">
                  <c:v>57.76</c:v>
                </c:pt>
                <c:pt idx="49">
                  <c:v>57.74</c:v>
                </c:pt>
                <c:pt idx="50">
                  <c:v>57.87</c:v>
                </c:pt>
                <c:pt idx="51">
                  <c:v>58.49</c:v>
                </c:pt>
                <c:pt idx="52">
                  <c:v>57.99</c:v>
                </c:pt>
                <c:pt idx="53">
                  <c:v>58.06</c:v>
                </c:pt>
                <c:pt idx="54">
                  <c:v>56.83</c:v>
                </c:pt>
                <c:pt idx="55">
                  <c:v>56.72</c:v>
                </c:pt>
                <c:pt idx="56">
                  <c:v>55.92</c:v>
                </c:pt>
                <c:pt idx="57">
                  <c:v>55.8</c:v>
                </c:pt>
                <c:pt idx="58">
                  <c:v>55.2</c:v>
                </c:pt>
                <c:pt idx="59">
                  <c:v>55.61</c:v>
                </c:pt>
                <c:pt idx="60">
                  <c:v>55.2</c:v>
                </c:pt>
                <c:pt idx="61">
                  <c:v>55.13</c:v>
                </c:pt>
                <c:pt idx="62">
                  <c:v>53.09</c:v>
                </c:pt>
                <c:pt idx="63">
                  <c:v>51.89</c:v>
                </c:pt>
                <c:pt idx="64">
                  <c:v>52.59</c:v>
                </c:pt>
                <c:pt idx="65">
                  <c:v>54.12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75792"/>
        <c:axId val="514268344"/>
      </c:lineChart>
      <c:dateAx>
        <c:axId val="514275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68344"/>
        <c:crosses val="autoZero"/>
        <c:auto val="1"/>
        <c:lblOffset val="100"/>
        <c:baseTimeUnit val="days"/>
      </c:dateAx>
      <c:valAx>
        <c:axId val="5142683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7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24.82</c:v>
                </c:pt>
                <c:pt idx="1">
                  <c:v>25.55</c:v>
                </c:pt>
                <c:pt idx="2">
                  <c:v>25.32</c:v>
                </c:pt>
                <c:pt idx="3">
                  <c:v>25.09</c:v>
                </c:pt>
                <c:pt idx="4">
                  <c:v>25.28</c:v>
                </c:pt>
                <c:pt idx="5">
                  <c:v>25.54</c:v>
                </c:pt>
                <c:pt idx="6">
                  <c:v>25.95</c:v>
                </c:pt>
                <c:pt idx="7">
                  <c:v>25.83</c:v>
                </c:pt>
                <c:pt idx="8">
                  <c:v>26.49</c:v>
                </c:pt>
                <c:pt idx="9">
                  <c:v>27.25</c:v>
                </c:pt>
                <c:pt idx="10">
                  <c:v>27.01</c:v>
                </c:pt>
                <c:pt idx="11">
                  <c:v>28.25</c:v>
                </c:pt>
                <c:pt idx="12">
                  <c:v>28.57</c:v>
                </c:pt>
                <c:pt idx="13">
                  <c:v>28.65</c:v>
                </c:pt>
                <c:pt idx="15">
                  <c:v>29.49</c:v>
                </c:pt>
                <c:pt idx="16">
                  <c:v>29.17</c:v>
                </c:pt>
                <c:pt idx="17">
                  <c:v>30.07</c:v>
                </c:pt>
                <c:pt idx="18">
                  <c:v>30.45</c:v>
                </c:pt>
                <c:pt idx="19">
                  <c:v>27.95</c:v>
                </c:pt>
                <c:pt idx="20">
                  <c:v>27.6</c:v>
                </c:pt>
                <c:pt idx="21">
                  <c:v>28.5</c:v>
                </c:pt>
                <c:pt idx="22">
                  <c:v>28.44</c:v>
                </c:pt>
                <c:pt idx="23">
                  <c:v>29.27</c:v>
                </c:pt>
                <c:pt idx="24">
                  <c:v>28.39</c:v>
                </c:pt>
                <c:pt idx="25">
                  <c:v>28.07</c:v>
                </c:pt>
                <c:pt idx="26">
                  <c:v>27.96</c:v>
                </c:pt>
                <c:pt idx="27">
                  <c:v>27.8</c:v>
                </c:pt>
                <c:pt idx="28">
                  <c:v>28.07</c:v>
                </c:pt>
                <c:pt idx="29">
                  <c:v>28.43</c:v>
                </c:pt>
                <c:pt idx="30">
                  <c:v>27.18</c:v>
                </c:pt>
                <c:pt idx="31">
                  <c:v>28.11</c:v>
                </c:pt>
                <c:pt idx="32">
                  <c:v>27.88</c:v>
                </c:pt>
                <c:pt idx="33">
                  <c:v>28.21</c:v>
                </c:pt>
                <c:pt idx="34">
                  <c:v>28.32</c:v>
                </c:pt>
                <c:pt idx="35">
                  <c:v>27.27</c:v>
                </c:pt>
                <c:pt idx="36">
                  <c:v>26.44</c:v>
                </c:pt>
                <c:pt idx="37">
                  <c:v>27.3</c:v>
                </c:pt>
                <c:pt idx="38">
                  <c:v>27.26</c:v>
                </c:pt>
                <c:pt idx="39">
                  <c:v>26.63</c:v>
                </c:pt>
                <c:pt idx="40">
                  <c:v>27</c:v>
                </c:pt>
                <c:pt idx="41">
                  <c:v>27.65</c:v>
                </c:pt>
                <c:pt idx="42">
                  <c:v>28.88</c:v>
                </c:pt>
                <c:pt idx="43">
                  <c:v>29.34</c:v>
                </c:pt>
                <c:pt idx="44">
                  <c:v>28.63</c:v>
                </c:pt>
                <c:pt idx="45">
                  <c:v>28.28</c:v>
                </c:pt>
                <c:pt idx="46">
                  <c:v>28.89</c:v>
                </c:pt>
                <c:pt idx="47">
                  <c:v>29.01</c:v>
                </c:pt>
                <c:pt idx="48">
                  <c:v>28.68</c:v>
                </c:pt>
                <c:pt idx="49">
                  <c:v>29.28</c:v>
                </c:pt>
                <c:pt idx="50">
                  <c:v>28.69</c:v>
                </c:pt>
                <c:pt idx="51">
                  <c:v>28.18</c:v>
                </c:pt>
                <c:pt idx="52">
                  <c:v>27.41</c:v>
                </c:pt>
                <c:pt idx="53">
                  <c:v>26.48</c:v>
                </c:pt>
                <c:pt idx="54">
                  <c:v>25.69</c:v>
                </c:pt>
                <c:pt idx="55">
                  <c:v>25.48</c:v>
                </c:pt>
                <c:pt idx="56">
                  <c:v>24.99</c:v>
                </c:pt>
                <c:pt idx="57">
                  <c:v>25.23</c:v>
                </c:pt>
                <c:pt idx="58">
                  <c:v>25.47</c:v>
                </c:pt>
                <c:pt idx="59">
                  <c:v>26.57</c:v>
                </c:pt>
                <c:pt idx="60">
                  <c:v>26.18</c:v>
                </c:pt>
                <c:pt idx="61">
                  <c:v>25.62</c:v>
                </c:pt>
                <c:pt idx="62">
                  <c:v>25.26</c:v>
                </c:pt>
                <c:pt idx="63">
                  <c:v>24.69</c:v>
                </c:pt>
                <c:pt idx="64">
                  <c:v>26.91</c:v>
                </c:pt>
                <c:pt idx="65">
                  <c:v>28</c:v>
                </c:pt>
                <c:pt idx="66">
                  <c:v>26.74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80888"/>
        <c:axId val="514282848"/>
      </c:lineChart>
      <c:dateAx>
        <c:axId val="51428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2848"/>
        <c:crosses val="autoZero"/>
        <c:auto val="1"/>
        <c:lblOffset val="100"/>
        <c:baseTimeUnit val="days"/>
      </c:dateAx>
      <c:valAx>
        <c:axId val="514282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13-Sep-16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48.86</c:v>
                </c:pt>
                <c:pt idx="1">
                  <c:v>49.24</c:v>
                </c:pt>
                <c:pt idx="2">
                  <c:v>48.7</c:v>
                </c:pt>
                <c:pt idx="3">
                  <c:v>48.1</c:v>
                </c:pt>
                <c:pt idx="4">
                  <c:v>48</c:v>
                </c:pt>
                <c:pt idx="5">
                  <c:v>47.61</c:v>
                </c:pt>
                <c:pt idx="6">
                  <c:v>48.46</c:v>
                </c:pt>
                <c:pt idx="7">
                  <c:v>48.06</c:v>
                </c:pt>
                <c:pt idx="8">
                  <c:v>48.05</c:v>
                </c:pt>
                <c:pt idx="10">
                  <c:v>49.3</c:v>
                </c:pt>
                <c:pt idx="11">
                  <c:v>48.86</c:v>
                </c:pt>
                <c:pt idx="12">
                  <c:v>49.93</c:v>
                </c:pt>
                <c:pt idx="13">
                  <c:v>49.92</c:v>
                </c:pt>
                <c:pt idx="14">
                  <c:v>49.95</c:v>
                </c:pt>
                <c:pt idx="15">
                  <c:v>49.67</c:v>
                </c:pt>
                <c:pt idx="16">
                  <c:v>49</c:v>
                </c:pt>
                <c:pt idx="17">
                  <c:v>48.61</c:v>
                </c:pt>
                <c:pt idx="18">
                  <c:v>48.71</c:v>
                </c:pt>
                <c:pt idx="19">
                  <c:v>48.83</c:v>
                </c:pt>
                <c:pt idx="20">
                  <c:v>48.6</c:v>
                </c:pt>
                <c:pt idx="21">
                  <c:v>48.87</c:v>
                </c:pt>
                <c:pt idx="22">
                  <c:v>49.08</c:v>
                </c:pt>
                <c:pt idx="23">
                  <c:v>49.22</c:v>
                </c:pt>
                <c:pt idx="24">
                  <c:v>48.99</c:v>
                </c:pt>
                <c:pt idx="25">
                  <c:v>48.95</c:v>
                </c:pt>
                <c:pt idx="26">
                  <c:v>49.38</c:v>
                </c:pt>
                <c:pt idx="27">
                  <c:v>48.99</c:v>
                </c:pt>
                <c:pt idx="28">
                  <c:v>49.07</c:v>
                </c:pt>
                <c:pt idx="29">
                  <c:v>49.09</c:v>
                </c:pt>
                <c:pt idx="30">
                  <c:v>48.94</c:v>
                </c:pt>
                <c:pt idx="31">
                  <c:v>49</c:v>
                </c:pt>
                <c:pt idx="32">
                  <c:v>48.62</c:v>
                </c:pt>
                <c:pt idx="33">
                  <c:v>48.41</c:v>
                </c:pt>
                <c:pt idx="34">
                  <c:v>47.93</c:v>
                </c:pt>
                <c:pt idx="35">
                  <c:v>47.89</c:v>
                </c:pt>
                <c:pt idx="36">
                  <c:v>47.71</c:v>
                </c:pt>
                <c:pt idx="37">
                  <c:v>47.49</c:v>
                </c:pt>
                <c:pt idx="38">
                  <c:v>47.73</c:v>
                </c:pt>
                <c:pt idx="39">
                  <c:v>47.76</c:v>
                </c:pt>
                <c:pt idx="40">
                  <c:v>48.28</c:v>
                </c:pt>
                <c:pt idx="41">
                  <c:v>47.84</c:v>
                </c:pt>
                <c:pt idx="42">
                  <c:v>47.83</c:v>
                </c:pt>
                <c:pt idx="43">
                  <c:v>47.5</c:v>
                </c:pt>
                <c:pt idx="44">
                  <c:v>47.34</c:v>
                </c:pt>
                <c:pt idx="45">
                  <c:v>47.29</c:v>
                </c:pt>
                <c:pt idx="46">
                  <c:v>47.26</c:v>
                </c:pt>
                <c:pt idx="47">
                  <c:v>47.4</c:v>
                </c:pt>
                <c:pt idx="48">
                  <c:v>46.95</c:v>
                </c:pt>
                <c:pt idx="49">
                  <c:v>47.31</c:v>
                </c:pt>
                <c:pt idx="50">
                  <c:v>47.22</c:v>
                </c:pt>
                <c:pt idx="51">
                  <c:v>47.51</c:v>
                </c:pt>
                <c:pt idx="52">
                  <c:v>47.02</c:v>
                </c:pt>
                <c:pt idx="53">
                  <c:v>47.02</c:v>
                </c:pt>
                <c:pt idx="54">
                  <c:v>46.34</c:v>
                </c:pt>
                <c:pt idx="55">
                  <c:v>45.66</c:v>
                </c:pt>
                <c:pt idx="56">
                  <c:v>44.92</c:v>
                </c:pt>
                <c:pt idx="57">
                  <c:v>45.11</c:v>
                </c:pt>
                <c:pt idx="58">
                  <c:v>45.25</c:v>
                </c:pt>
                <c:pt idx="59">
                  <c:v>46.72</c:v>
                </c:pt>
                <c:pt idx="60">
                  <c:v>46.66</c:v>
                </c:pt>
                <c:pt idx="61">
                  <c:v>45.65</c:v>
                </c:pt>
                <c:pt idx="62">
                  <c:v>44.74</c:v>
                </c:pt>
                <c:pt idx="63">
                  <c:v>43.32</c:v>
                </c:pt>
                <c:pt idx="64">
                  <c:v>44.48</c:v>
                </c:pt>
                <c:pt idx="65">
                  <c:v>50.14</c:v>
                </c:pt>
                <c:pt idx="66">
                  <c:v>48.62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91864"/>
        <c:axId val="514285200"/>
      </c:lineChart>
      <c:catAx>
        <c:axId val="514291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5200"/>
        <c:crosses val="autoZero"/>
        <c:auto val="1"/>
        <c:lblAlgn val="ctr"/>
        <c:lblOffset val="100"/>
        <c:noMultiLvlLbl val="0"/>
      </c:catAx>
      <c:valAx>
        <c:axId val="514285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17.48</c:v>
                </c:pt>
                <c:pt idx="1">
                  <c:v>17.59</c:v>
                </c:pt>
                <c:pt idx="2">
                  <c:v>17.66</c:v>
                </c:pt>
                <c:pt idx="3">
                  <c:v>16.920000000000002</c:v>
                </c:pt>
                <c:pt idx="4">
                  <c:v>16.95</c:v>
                </c:pt>
                <c:pt idx="5">
                  <c:v>17.48</c:v>
                </c:pt>
                <c:pt idx="6">
                  <c:v>17.45</c:v>
                </c:pt>
                <c:pt idx="7">
                  <c:v>16.93</c:v>
                </c:pt>
                <c:pt idx="8">
                  <c:v>16.75</c:v>
                </c:pt>
                <c:pt idx="9">
                  <c:v>17.149999999999999</c:v>
                </c:pt>
                <c:pt idx="10">
                  <c:v>16.809999999999999</c:v>
                </c:pt>
                <c:pt idx="11">
                  <c:v>17.45</c:v>
                </c:pt>
                <c:pt idx="12">
                  <c:v>17.16</c:v>
                </c:pt>
                <c:pt idx="13">
                  <c:v>17.010000000000002</c:v>
                </c:pt>
                <c:pt idx="14">
                  <c:v>16.7</c:v>
                </c:pt>
                <c:pt idx="15">
                  <c:v>16.64</c:v>
                </c:pt>
                <c:pt idx="16">
                  <c:v>16.489999999999998</c:v>
                </c:pt>
                <c:pt idx="17">
                  <c:v>16.739999999999998</c:v>
                </c:pt>
                <c:pt idx="18">
                  <c:v>16.91</c:v>
                </c:pt>
                <c:pt idx="19">
                  <c:v>16.510000000000002</c:v>
                </c:pt>
                <c:pt idx="20">
                  <c:v>16.2</c:v>
                </c:pt>
                <c:pt idx="21">
                  <c:v>15.51</c:v>
                </c:pt>
                <c:pt idx="22">
                  <c:v>16.18</c:v>
                </c:pt>
                <c:pt idx="23">
                  <c:v>16.190000000000001</c:v>
                </c:pt>
                <c:pt idx="24">
                  <c:v>16.25</c:v>
                </c:pt>
                <c:pt idx="25">
                  <c:v>15.77</c:v>
                </c:pt>
                <c:pt idx="26">
                  <c:v>15.52</c:v>
                </c:pt>
                <c:pt idx="27">
                  <c:v>15.49</c:v>
                </c:pt>
                <c:pt idx="28">
                  <c:v>15.53</c:v>
                </c:pt>
                <c:pt idx="29">
                  <c:v>14.93</c:v>
                </c:pt>
                <c:pt idx="30">
                  <c:v>14.43</c:v>
                </c:pt>
                <c:pt idx="31">
                  <c:v>14.2</c:v>
                </c:pt>
                <c:pt idx="32">
                  <c:v>14.48</c:v>
                </c:pt>
                <c:pt idx="33">
                  <c:v>14.42</c:v>
                </c:pt>
                <c:pt idx="34">
                  <c:v>14.52</c:v>
                </c:pt>
                <c:pt idx="35">
                  <c:v>14.03</c:v>
                </c:pt>
                <c:pt idx="36">
                  <c:v>13.51</c:v>
                </c:pt>
                <c:pt idx="37">
                  <c:v>13.4</c:v>
                </c:pt>
                <c:pt idx="38">
                  <c:v>13.56</c:v>
                </c:pt>
                <c:pt idx="39">
                  <c:v>13.74</c:v>
                </c:pt>
                <c:pt idx="40">
                  <c:v>13.81</c:v>
                </c:pt>
                <c:pt idx="41">
                  <c:v>14.19</c:v>
                </c:pt>
                <c:pt idx="42">
                  <c:v>14.67</c:v>
                </c:pt>
                <c:pt idx="43">
                  <c:v>13.92</c:v>
                </c:pt>
                <c:pt idx="44">
                  <c:v>13.13</c:v>
                </c:pt>
                <c:pt idx="45">
                  <c:v>13.18</c:v>
                </c:pt>
                <c:pt idx="46">
                  <c:v>13.59</c:v>
                </c:pt>
                <c:pt idx="47">
                  <c:v>13.22</c:v>
                </c:pt>
                <c:pt idx="48">
                  <c:v>13.34</c:v>
                </c:pt>
                <c:pt idx="49">
                  <c:v>13.13</c:v>
                </c:pt>
                <c:pt idx="50">
                  <c:v>13.29</c:v>
                </c:pt>
                <c:pt idx="51">
                  <c:v>13.29</c:v>
                </c:pt>
                <c:pt idx="52">
                  <c:v>13.23</c:v>
                </c:pt>
                <c:pt idx="53">
                  <c:v>12.64</c:v>
                </c:pt>
                <c:pt idx="54">
                  <c:v>12.62</c:v>
                </c:pt>
                <c:pt idx="55">
                  <c:v>12.2</c:v>
                </c:pt>
                <c:pt idx="56">
                  <c:v>11.73</c:v>
                </c:pt>
                <c:pt idx="57">
                  <c:v>11.91</c:v>
                </c:pt>
                <c:pt idx="58">
                  <c:v>12.5</c:v>
                </c:pt>
                <c:pt idx="59">
                  <c:v>13.76</c:v>
                </c:pt>
                <c:pt idx="60">
                  <c:v>13.19</c:v>
                </c:pt>
                <c:pt idx="61">
                  <c:v>12.99</c:v>
                </c:pt>
                <c:pt idx="62">
                  <c:v>12.23</c:v>
                </c:pt>
                <c:pt idx="63">
                  <c:v>13.21</c:v>
                </c:pt>
                <c:pt idx="64">
                  <c:v>14.05</c:v>
                </c:pt>
                <c:pt idx="65">
                  <c:v>12.72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88728"/>
        <c:axId val="514284416"/>
      </c:lineChart>
      <c:dateAx>
        <c:axId val="51428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4416"/>
        <c:crosses val="autoZero"/>
        <c:auto val="1"/>
        <c:lblOffset val="100"/>
        <c:baseTimeUnit val="days"/>
      </c:dateAx>
      <c:valAx>
        <c:axId val="5142844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48.41</c:v>
                </c:pt>
                <c:pt idx="1">
                  <c:v>47.91</c:v>
                </c:pt>
                <c:pt idx="2">
                  <c:v>48.49</c:v>
                </c:pt>
                <c:pt idx="3">
                  <c:v>48.02</c:v>
                </c:pt>
                <c:pt idx="4">
                  <c:v>48.99</c:v>
                </c:pt>
                <c:pt idx="5">
                  <c:v>49.19</c:v>
                </c:pt>
                <c:pt idx="6">
                  <c:v>48.25</c:v>
                </c:pt>
                <c:pt idx="7">
                  <c:v>47.53</c:v>
                </c:pt>
                <c:pt idx="8">
                  <c:v>47.73</c:v>
                </c:pt>
                <c:pt idx="9">
                  <c:v>48.21</c:v>
                </c:pt>
                <c:pt idx="10">
                  <c:v>47.71</c:v>
                </c:pt>
                <c:pt idx="11">
                  <c:v>49.07</c:v>
                </c:pt>
                <c:pt idx="12">
                  <c:v>49.48</c:v>
                </c:pt>
                <c:pt idx="13">
                  <c:v>49.35</c:v>
                </c:pt>
                <c:pt idx="14">
                  <c:v>49.12</c:v>
                </c:pt>
                <c:pt idx="15">
                  <c:v>48.71</c:v>
                </c:pt>
                <c:pt idx="16">
                  <c:v>48.49</c:v>
                </c:pt>
                <c:pt idx="17">
                  <c:v>48.99</c:v>
                </c:pt>
                <c:pt idx="18">
                  <c:v>48.9</c:v>
                </c:pt>
                <c:pt idx="19">
                  <c:v>48.89</c:v>
                </c:pt>
                <c:pt idx="20">
                  <c:v>48.39</c:v>
                </c:pt>
                <c:pt idx="21">
                  <c:v>46.56</c:v>
                </c:pt>
                <c:pt idx="22">
                  <c:v>46.96</c:v>
                </c:pt>
                <c:pt idx="23">
                  <c:v>46.56</c:v>
                </c:pt>
                <c:pt idx="24">
                  <c:v>47.46</c:v>
                </c:pt>
                <c:pt idx="25">
                  <c:v>47.61</c:v>
                </c:pt>
                <c:pt idx="26">
                  <c:v>47.31</c:v>
                </c:pt>
                <c:pt idx="27">
                  <c:v>46.66</c:v>
                </c:pt>
                <c:pt idx="28">
                  <c:v>46.32</c:v>
                </c:pt>
                <c:pt idx="29">
                  <c:v>46.5</c:v>
                </c:pt>
                <c:pt idx="30">
                  <c:v>46.93</c:v>
                </c:pt>
                <c:pt idx="32">
                  <c:v>46.79</c:v>
                </c:pt>
                <c:pt idx="33">
                  <c:v>46.06</c:v>
                </c:pt>
                <c:pt idx="34">
                  <c:v>46.18</c:v>
                </c:pt>
                <c:pt idx="35">
                  <c:v>45.98</c:v>
                </c:pt>
                <c:pt idx="36">
                  <c:v>45.82</c:v>
                </c:pt>
                <c:pt idx="37">
                  <c:v>45.74</c:v>
                </c:pt>
                <c:pt idx="38">
                  <c:v>45.39</c:v>
                </c:pt>
                <c:pt idx="39">
                  <c:v>45.5</c:v>
                </c:pt>
                <c:pt idx="40">
                  <c:v>45.81</c:v>
                </c:pt>
                <c:pt idx="41">
                  <c:v>45.73</c:v>
                </c:pt>
                <c:pt idx="42">
                  <c:v>45.59</c:v>
                </c:pt>
                <c:pt idx="43">
                  <c:v>45.68</c:v>
                </c:pt>
                <c:pt idx="44">
                  <c:v>45.12</c:v>
                </c:pt>
                <c:pt idx="45">
                  <c:v>45.12</c:v>
                </c:pt>
                <c:pt idx="46">
                  <c:v>44.88</c:v>
                </c:pt>
                <c:pt idx="47">
                  <c:v>45.01</c:v>
                </c:pt>
                <c:pt idx="48">
                  <c:v>44.97</c:v>
                </c:pt>
                <c:pt idx="49">
                  <c:v>45.53</c:v>
                </c:pt>
                <c:pt idx="50">
                  <c:v>45.47</c:v>
                </c:pt>
                <c:pt idx="51">
                  <c:v>44.05</c:v>
                </c:pt>
                <c:pt idx="52">
                  <c:v>44.24</c:v>
                </c:pt>
                <c:pt idx="53">
                  <c:v>44.17</c:v>
                </c:pt>
                <c:pt idx="54">
                  <c:v>43.03</c:v>
                </c:pt>
                <c:pt idx="55">
                  <c:v>42.75</c:v>
                </c:pt>
                <c:pt idx="56">
                  <c:v>41.9</c:v>
                </c:pt>
                <c:pt idx="57">
                  <c:v>41.96</c:v>
                </c:pt>
                <c:pt idx="58">
                  <c:v>41.76</c:v>
                </c:pt>
                <c:pt idx="59">
                  <c:v>42.71</c:v>
                </c:pt>
                <c:pt idx="60">
                  <c:v>42.38</c:v>
                </c:pt>
                <c:pt idx="61">
                  <c:v>41.17</c:v>
                </c:pt>
                <c:pt idx="62">
                  <c:v>40.26</c:v>
                </c:pt>
                <c:pt idx="63">
                  <c:v>39.64</c:v>
                </c:pt>
                <c:pt idx="64">
                  <c:v>41.37</c:v>
                </c:pt>
                <c:pt idx="65">
                  <c:v>43.29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82064"/>
        <c:axId val="514284024"/>
      </c:lineChart>
      <c:dateAx>
        <c:axId val="514282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4024"/>
        <c:crosses val="autoZero"/>
        <c:auto val="1"/>
        <c:lblOffset val="100"/>
        <c:baseTimeUnit val="days"/>
      </c:dateAx>
      <c:valAx>
        <c:axId val="514284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13-Sep-16</c:v>
                </c:pt>
                <c:pt idx="9">
                  <c:v>12-Sep-16</c:v>
                </c:pt>
                <c:pt idx="10">
                  <c:v>9-Sep-16</c:v>
                </c:pt>
                <c:pt idx="11">
                  <c:v>8-Sep-16</c:v>
                </c:pt>
                <c:pt idx="12">
                  <c:v>7-Sep-16</c:v>
                </c:pt>
                <c:pt idx="13">
                  <c:v>6-Sep-16</c:v>
                </c:pt>
                <c:pt idx="14">
                  <c:v>2-Sep-16</c:v>
                </c:pt>
                <c:pt idx="15">
                  <c:v>1-Sep-16</c:v>
                </c:pt>
                <c:pt idx="16">
                  <c:v>31-Aug-16</c:v>
                </c:pt>
                <c:pt idx="17">
                  <c:v>30-Aug-16</c:v>
                </c:pt>
                <c:pt idx="18">
                  <c:v>29-Aug-16</c:v>
                </c:pt>
                <c:pt idx="19">
                  <c:v>26-Aug-16</c:v>
                </c:pt>
                <c:pt idx="20">
                  <c:v>25-Aug-16</c:v>
                </c:pt>
                <c:pt idx="21">
                  <c:v>24-Aug-16</c:v>
                </c:pt>
                <c:pt idx="22">
                  <c:v>23-Aug-16</c:v>
                </c:pt>
                <c:pt idx="23">
                  <c:v>22-Aug-16</c:v>
                </c:pt>
                <c:pt idx="24">
                  <c:v>19-Aug-16</c:v>
                </c:pt>
                <c:pt idx="25">
                  <c:v>18-Aug-16</c:v>
                </c:pt>
                <c:pt idx="26">
                  <c:v>17-Aug-16</c:v>
                </c:pt>
                <c:pt idx="27">
                  <c:v>16-Aug-16</c:v>
                </c:pt>
                <c:pt idx="28">
                  <c:v>15-Aug-16</c:v>
                </c:pt>
                <c:pt idx="29">
                  <c:v>12-Aug-16</c:v>
                </c:pt>
                <c:pt idx="30">
                  <c:v>11-Aug-16</c:v>
                </c:pt>
                <c:pt idx="31">
                  <c:v>10-Aug-16</c:v>
                </c:pt>
                <c:pt idx="32">
                  <c:v>9-Aug-16</c:v>
                </c:pt>
                <c:pt idx="33">
                  <c:v>8-Aug-16</c:v>
                </c:pt>
                <c:pt idx="34">
                  <c:v>5-Aug-16</c:v>
                </c:pt>
                <c:pt idx="35">
                  <c:v>4-Aug-16</c:v>
                </c:pt>
                <c:pt idx="36">
                  <c:v>3-Aug-16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37.19</c:v>
                </c:pt>
                <c:pt idx="1">
                  <c:v>37.549999999999997</c:v>
                </c:pt>
                <c:pt idx="2">
                  <c:v>37.450000000000003</c:v>
                </c:pt>
                <c:pt idx="3">
                  <c:v>37.14</c:v>
                </c:pt>
                <c:pt idx="4">
                  <c:v>37.159999999999997</c:v>
                </c:pt>
                <c:pt idx="5">
                  <c:v>37.67</c:v>
                </c:pt>
                <c:pt idx="6">
                  <c:v>36.56</c:v>
                </c:pt>
                <c:pt idx="7">
                  <c:v>35.619999999999997</c:v>
                </c:pt>
                <c:pt idx="8">
                  <c:v>35.61</c:v>
                </c:pt>
                <c:pt idx="9">
                  <c:v>36.08</c:v>
                </c:pt>
                <c:pt idx="10">
                  <c:v>35.44</c:v>
                </c:pt>
                <c:pt idx="11">
                  <c:v>36.44</c:v>
                </c:pt>
                <c:pt idx="12">
                  <c:v>36.46</c:v>
                </c:pt>
                <c:pt idx="13">
                  <c:v>36.57</c:v>
                </c:pt>
                <c:pt idx="14">
                  <c:v>36.08</c:v>
                </c:pt>
                <c:pt idx="15">
                  <c:v>36.020000000000003</c:v>
                </c:pt>
                <c:pt idx="16">
                  <c:v>35.89</c:v>
                </c:pt>
                <c:pt idx="17">
                  <c:v>35.700000000000003</c:v>
                </c:pt>
                <c:pt idx="18">
                  <c:v>35.549999999999997</c:v>
                </c:pt>
                <c:pt idx="19">
                  <c:v>35.26</c:v>
                </c:pt>
                <c:pt idx="20">
                  <c:v>35.090000000000003</c:v>
                </c:pt>
                <c:pt idx="21">
                  <c:v>35.15</c:v>
                </c:pt>
                <c:pt idx="22">
                  <c:v>35.4</c:v>
                </c:pt>
                <c:pt idx="23">
                  <c:v>35.36</c:v>
                </c:pt>
                <c:pt idx="24">
                  <c:v>35.24</c:v>
                </c:pt>
                <c:pt idx="25">
                  <c:v>34.97</c:v>
                </c:pt>
                <c:pt idx="26">
                  <c:v>35.020000000000003</c:v>
                </c:pt>
                <c:pt idx="27">
                  <c:v>35.21</c:v>
                </c:pt>
                <c:pt idx="28">
                  <c:v>34.909999999999997</c:v>
                </c:pt>
                <c:pt idx="29">
                  <c:v>34.57</c:v>
                </c:pt>
                <c:pt idx="30">
                  <c:v>34.68</c:v>
                </c:pt>
                <c:pt idx="31">
                  <c:v>34.53</c:v>
                </c:pt>
                <c:pt idx="32">
                  <c:v>34.92</c:v>
                </c:pt>
                <c:pt idx="33">
                  <c:v>35.04</c:v>
                </c:pt>
                <c:pt idx="34">
                  <c:v>34.979999999999997</c:v>
                </c:pt>
                <c:pt idx="35">
                  <c:v>34.58</c:v>
                </c:pt>
                <c:pt idx="36">
                  <c:v>34.25</c:v>
                </c:pt>
                <c:pt idx="38">
                  <c:v>34.56</c:v>
                </c:pt>
                <c:pt idx="39">
                  <c:v>34.85</c:v>
                </c:pt>
                <c:pt idx="40">
                  <c:v>34.86</c:v>
                </c:pt>
                <c:pt idx="41">
                  <c:v>34.770000000000003</c:v>
                </c:pt>
                <c:pt idx="42">
                  <c:v>34.83</c:v>
                </c:pt>
                <c:pt idx="43">
                  <c:v>35.090000000000003</c:v>
                </c:pt>
                <c:pt idx="44">
                  <c:v>34.69</c:v>
                </c:pt>
                <c:pt idx="45">
                  <c:v>34.659999999999997</c:v>
                </c:pt>
                <c:pt idx="46">
                  <c:v>34.270000000000003</c:v>
                </c:pt>
                <c:pt idx="47">
                  <c:v>35.69</c:v>
                </c:pt>
                <c:pt idx="48">
                  <c:v>35.15</c:v>
                </c:pt>
                <c:pt idx="49">
                  <c:v>35.049999999999997</c:v>
                </c:pt>
                <c:pt idx="50">
                  <c:v>35.07</c:v>
                </c:pt>
                <c:pt idx="51">
                  <c:v>35.200000000000003</c:v>
                </c:pt>
                <c:pt idx="52">
                  <c:v>35.01</c:v>
                </c:pt>
                <c:pt idx="53">
                  <c:v>34.94</c:v>
                </c:pt>
                <c:pt idx="54">
                  <c:v>34.380000000000003</c:v>
                </c:pt>
                <c:pt idx="55">
                  <c:v>34</c:v>
                </c:pt>
                <c:pt idx="56">
                  <c:v>33.200000000000003</c:v>
                </c:pt>
                <c:pt idx="57">
                  <c:v>32.97</c:v>
                </c:pt>
                <c:pt idx="58">
                  <c:v>32.68</c:v>
                </c:pt>
                <c:pt idx="59">
                  <c:v>32.75</c:v>
                </c:pt>
                <c:pt idx="60">
                  <c:v>32.799999999999997</c:v>
                </c:pt>
                <c:pt idx="61">
                  <c:v>31.93</c:v>
                </c:pt>
                <c:pt idx="62">
                  <c:v>31.19</c:v>
                </c:pt>
                <c:pt idx="63">
                  <c:v>30.72</c:v>
                </c:pt>
                <c:pt idx="64">
                  <c:v>31.55</c:v>
                </c:pt>
                <c:pt idx="65">
                  <c:v>32.99</c:v>
                </c:pt>
                <c:pt idx="66">
                  <c:v>32.29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85592"/>
        <c:axId val="514288336"/>
      </c:lineChart>
      <c:catAx>
        <c:axId val="514285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8336"/>
        <c:crosses val="autoZero"/>
        <c:auto val="1"/>
        <c:lblAlgn val="ctr"/>
        <c:lblOffset val="100"/>
        <c:noMultiLvlLbl val="0"/>
      </c:catAx>
      <c:valAx>
        <c:axId val="514288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46.91</c:v>
                </c:pt>
                <c:pt idx="1">
                  <c:v>47.78</c:v>
                </c:pt>
                <c:pt idx="2">
                  <c:v>47</c:v>
                </c:pt>
                <c:pt idx="3">
                  <c:v>45.67</c:v>
                </c:pt>
                <c:pt idx="4">
                  <c:v>45.96</c:v>
                </c:pt>
                <c:pt idx="5">
                  <c:v>46.48</c:v>
                </c:pt>
                <c:pt idx="6">
                  <c:v>46.65</c:v>
                </c:pt>
                <c:pt idx="8">
                  <c:v>46.91</c:v>
                </c:pt>
                <c:pt idx="9">
                  <c:v>47.77</c:v>
                </c:pt>
                <c:pt idx="10">
                  <c:v>49.88</c:v>
                </c:pt>
                <c:pt idx="11">
                  <c:v>49.92</c:v>
                </c:pt>
                <c:pt idx="12">
                  <c:v>52.55</c:v>
                </c:pt>
                <c:pt idx="13">
                  <c:v>50.81</c:v>
                </c:pt>
                <c:pt idx="14">
                  <c:v>51.23</c:v>
                </c:pt>
                <c:pt idx="15">
                  <c:v>53.08</c:v>
                </c:pt>
                <c:pt idx="16">
                  <c:v>53.31</c:v>
                </c:pt>
                <c:pt idx="17">
                  <c:v>54.3</c:v>
                </c:pt>
                <c:pt idx="18">
                  <c:v>56.08</c:v>
                </c:pt>
                <c:pt idx="19">
                  <c:v>56.42</c:v>
                </c:pt>
                <c:pt idx="20">
                  <c:v>56.67</c:v>
                </c:pt>
                <c:pt idx="21">
                  <c:v>56.81</c:v>
                </c:pt>
                <c:pt idx="22">
                  <c:v>56.35</c:v>
                </c:pt>
                <c:pt idx="23">
                  <c:v>56.42</c:v>
                </c:pt>
                <c:pt idx="24">
                  <c:v>56.2</c:v>
                </c:pt>
                <c:pt idx="25">
                  <c:v>57.23</c:v>
                </c:pt>
                <c:pt idx="26">
                  <c:v>57.62</c:v>
                </c:pt>
                <c:pt idx="27">
                  <c:v>56.7</c:v>
                </c:pt>
                <c:pt idx="28">
                  <c:v>56.67</c:v>
                </c:pt>
                <c:pt idx="29">
                  <c:v>56.65</c:v>
                </c:pt>
                <c:pt idx="30">
                  <c:v>56.28</c:v>
                </c:pt>
                <c:pt idx="31">
                  <c:v>56.54</c:v>
                </c:pt>
                <c:pt idx="32">
                  <c:v>54.72</c:v>
                </c:pt>
                <c:pt idx="33">
                  <c:v>55.42</c:v>
                </c:pt>
                <c:pt idx="34">
                  <c:v>55.92</c:v>
                </c:pt>
                <c:pt idx="35">
                  <c:v>54.64</c:v>
                </c:pt>
                <c:pt idx="36">
                  <c:v>53.87</c:v>
                </c:pt>
                <c:pt idx="37">
                  <c:v>53.39</c:v>
                </c:pt>
                <c:pt idx="38">
                  <c:v>51.75</c:v>
                </c:pt>
                <c:pt idx="39">
                  <c:v>51.23</c:v>
                </c:pt>
                <c:pt idx="40">
                  <c:v>53.65</c:v>
                </c:pt>
                <c:pt idx="41">
                  <c:v>52.17</c:v>
                </c:pt>
                <c:pt idx="42">
                  <c:v>51.6</c:v>
                </c:pt>
                <c:pt idx="43">
                  <c:v>53.68</c:v>
                </c:pt>
                <c:pt idx="44">
                  <c:v>52.81</c:v>
                </c:pt>
                <c:pt idx="45">
                  <c:v>54.12</c:v>
                </c:pt>
                <c:pt idx="46">
                  <c:v>54.91</c:v>
                </c:pt>
                <c:pt idx="47">
                  <c:v>56.36</c:v>
                </c:pt>
                <c:pt idx="48">
                  <c:v>56.11</c:v>
                </c:pt>
                <c:pt idx="49">
                  <c:v>57.6</c:v>
                </c:pt>
                <c:pt idx="50">
                  <c:v>56.93</c:v>
                </c:pt>
                <c:pt idx="51">
                  <c:v>58.01</c:v>
                </c:pt>
                <c:pt idx="52">
                  <c:v>58.02</c:v>
                </c:pt>
                <c:pt idx="53">
                  <c:v>60.13</c:v>
                </c:pt>
                <c:pt idx="54">
                  <c:v>56.07</c:v>
                </c:pt>
                <c:pt idx="55">
                  <c:v>56.81</c:v>
                </c:pt>
                <c:pt idx="56">
                  <c:v>56.48</c:v>
                </c:pt>
                <c:pt idx="57">
                  <c:v>56.88</c:v>
                </c:pt>
                <c:pt idx="58">
                  <c:v>56.96</c:v>
                </c:pt>
                <c:pt idx="59">
                  <c:v>60.15</c:v>
                </c:pt>
                <c:pt idx="60">
                  <c:v>60.1</c:v>
                </c:pt>
                <c:pt idx="61">
                  <c:v>57.77</c:v>
                </c:pt>
                <c:pt idx="62">
                  <c:v>55.14</c:v>
                </c:pt>
                <c:pt idx="63">
                  <c:v>52.63</c:v>
                </c:pt>
                <c:pt idx="64">
                  <c:v>55.83</c:v>
                </c:pt>
                <c:pt idx="65">
                  <c:v>59.77</c:v>
                </c:pt>
                <c:pt idx="66">
                  <c:v>58.02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89512"/>
        <c:axId val="514287552"/>
      </c:lineChart>
      <c:dateAx>
        <c:axId val="51428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7552"/>
        <c:crosses val="autoZero"/>
        <c:auto val="1"/>
        <c:lblOffset val="100"/>
        <c:baseTimeUnit val="days"/>
      </c:dateAx>
      <c:valAx>
        <c:axId val="5142875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13-Sep-16</c:v>
                </c:pt>
                <c:pt idx="9">
                  <c:v>12-Sep-16</c:v>
                </c:pt>
                <c:pt idx="10">
                  <c:v>9-Sep-16</c:v>
                </c:pt>
                <c:pt idx="11">
                  <c:v>8-Sep-16</c:v>
                </c:pt>
                <c:pt idx="12">
                  <c:v>7-Sep-16</c:v>
                </c:pt>
                <c:pt idx="13">
                  <c:v>6-Sep-16</c:v>
                </c:pt>
                <c:pt idx="14">
                  <c:v>2-Sep-16</c:v>
                </c:pt>
                <c:pt idx="15">
                  <c:v>1-Sep-16</c:v>
                </c:pt>
                <c:pt idx="16">
                  <c:v>31-Aug-16</c:v>
                </c:pt>
                <c:pt idx="17">
                  <c:v>30-Aug-16</c:v>
                </c:pt>
                <c:pt idx="18">
                  <c:v>29-Aug-16</c:v>
                </c:pt>
                <c:pt idx="19">
                  <c:v>42611.00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94.33</c:v>
                </c:pt>
                <c:pt idx="1">
                  <c:v>95.08</c:v>
                </c:pt>
                <c:pt idx="2">
                  <c:v>95.03</c:v>
                </c:pt>
                <c:pt idx="3">
                  <c:v>93.14</c:v>
                </c:pt>
                <c:pt idx="4">
                  <c:v>93.09</c:v>
                </c:pt>
                <c:pt idx="5">
                  <c:v>92.38</c:v>
                </c:pt>
                <c:pt idx="6">
                  <c:v>92.94</c:v>
                </c:pt>
                <c:pt idx="7">
                  <c:v>92.72</c:v>
                </c:pt>
                <c:pt idx="8">
                  <c:v>92.44</c:v>
                </c:pt>
                <c:pt idx="9">
                  <c:v>93.81</c:v>
                </c:pt>
                <c:pt idx="10">
                  <c:v>92.72</c:v>
                </c:pt>
                <c:pt idx="11">
                  <c:v>96.63</c:v>
                </c:pt>
                <c:pt idx="12">
                  <c:v>96.28</c:v>
                </c:pt>
                <c:pt idx="13">
                  <c:v>95.97</c:v>
                </c:pt>
                <c:pt idx="14">
                  <c:v>95.28</c:v>
                </c:pt>
                <c:pt idx="15">
                  <c:v>95.29</c:v>
                </c:pt>
                <c:pt idx="16">
                  <c:v>95.53</c:v>
                </c:pt>
                <c:pt idx="17">
                  <c:v>95.85</c:v>
                </c:pt>
                <c:pt idx="18">
                  <c:v>96.06</c:v>
                </c:pt>
                <c:pt idx="20">
                  <c:v>95.12</c:v>
                </c:pt>
                <c:pt idx="21">
                  <c:v>95.08</c:v>
                </c:pt>
                <c:pt idx="22">
                  <c:v>95.48</c:v>
                </c:pt>
                <c:pt idx="23">
                  <c:v>96.01</c:v>
                </c:pt>
                <c:pt idx="24">
                  <c:v>95.33</c:v>
                </c:pt>
                <c:pt idx="25">
                  <c:v>95.68</c:v>
                </c:pt>
                <c:pt idx="26">
                  <c:v>95.83</c:v>
                </c:pt>
                <c:pt idx="27">
                  <c:v>94.57</c:v>
                </c:pt>
                <c:pt idx="28">
                  <c:v>92.89</c:v>
                </c:pt>
                <c:pt idx="29">
                  <c:v>92.5</c:v>
                </c:pt>
                <c:pt idx="30">
                  <c:v>91.9</c:v>
                </c:pt>
                <c:pt idx="31">
                  <c:v>92.96</c:v>
                </c:pt>
                <c:pt idx="32">
                  <c:v>92.44</c:v>
                </c:pt>
                <c:pt idx="33">
                  <c:v>93.07</c:v>
                </c:pt>
                <c:pt idx="34">
                  <c:v>93.86</c:v>
                </c:pt>
                <c:pt idx="35">
                  <c:v>93.85</c:v>
                </c:pt>
                <c:pt idx="36">
                  <c:v>92.67</c:v>
                </c:pt>
                <c:pt idx="37">
                  <c:v>92.87</c:v>
                </c:pt>
                <c:pt idx="38">
                  <c:v>91.3</c:v>
                </c:pt>
                <c:pt idx="39">
                  <c:v>93.06</c:v>
                </c:pt>
                <c:pt idx="40">
                  <c:v>93.05</c:v>
                </c:pt>
                <c:pt idx="41">
                  <c:v>93.08</c:v>
                </c:pt>
                <c:pt idx="42">
                  <c:v>91.63</c:v>
                </c:pt>
                <c:pt idx="43">
                  <c:v>93.01</c:v>
                </c:pt>
                <c:pt idx="44">
                  <c:v>92.28</c:v>
                </c:pt>
                <c:pt idx="45">
                  <c:v>92.85</c:v>
                </c:pt>
                <c:pt idx="46">
                  <c:v>90.93</c:v>
                </c:pt>
                <c:pt idx="47">
                  <c:v>94.12</c:v>
                </c:pt>
                <c:pt idx="48">
                  <c:v>93.95</c:v>
                </c:pt>
                <c:pt idx="49">
                  <c:v>94.12</c:v>
                </c:pt>
                <c:pt idx="50">
                  <c:v>93.98</c:v>
                </c:pt>
                <c:pt idx="51">
                  <c:v>94.7</c:v>
                </c:pt>
                <c:pt idx="52">
                  <c:v>94.14</c:v>
                </c:pt>
                <c:pt idx="53">
                  <c:v>92.06</c:v>
                </c:pt>
                <c:pt idx="54">
                  <c:v>91.39</c:v>
                </c:pt>
                <c:pt idx="55">
                  <c:v>90.69</c:v>
                </c:pt>
                <c:pt idx="56">
                  <c:v>88.03</c:v>
                </c:pt>
                <c:pt idx="57">
                  <c:v>87.44</c:v>
                </c:pt>
                <c:pt idx="58">
                  <c:v>87.16</c:v>
                </c:pt>
                <c:pt idx="59">
                  <c:v>87.34</c:v>
                </c:pt>
                <c:pt idx="60">
                  <c:v>87.25</c:v>
                </c:pt>
                <c:pt idx="61">
                  <c:v>86.28</c:v>
                </c:pt>
                <c:pt idx="62">
                  <c:v>84.8</c:v>
                </c:pt>
                <c:pt idx="63">
                  <c:v>82.49</c:v>
                </c:pt>
                <c:pt idx="64">
                  <c:v>85.25</c:v>
                </c:pt>
                <c:pt idx="65">
                  <c:v>88.54</c:v>
                </c:pt>
                <c:pt idx="66">
                  <c:v>87.49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99312"/>
        <c:axId val="514296568"/>
      </c:lineChart>
      <c:catAx>
        <c:axId val="514299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6568"/>
        <c:crosses val="autoZero"/>
        <c:auto val="1"/>
        <c:lblAlgn val="ctr"/>
        <c:lblOffset val="100"/>
        <c:noMultiLvlLbl val="0"/>
      </c:catAx>
      <c:valAx>
        <c:axId val="514296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37.42</c:v>
                </c:pt>
                <c:pt idx="1">
                  <c:v>37.17</c:v>
                </c:pt>
                <c:pt idx="2">
                  <c:v>36.299999999999997</c:v>
                </c:pt>
                <c:pt idx="3">
                  <c:v>36.31</c:v>
                </c:pt>
                <c:pt idx="4">
                  <c:v>35.340000000000003</c:v>
                </c:pt>
                <c:pt idx="5">
                  <c:v>35.75</c:v>
                </c:pt>
                <c:pt idx="6">
                  <c:v>36.24</c:v>
                </c:pt>
                <c:pt idx="7">
                  <c:v>35.96</c:v>
                </c:pt>
                <c:pt idx="8">
                  <c:v>35.29</c:v>
                </c:pt>
                <c:pt idx="9">
                  <c:v>35.25</c:v>
                </c:pt>
                <c:pt idx="10">
                  <c:v>34.5</c:v>
                </c:pt>
                <c:pt idx="11">
                  <c:v>34.4</c:v>
                </c:pt>
                <c:pt idx="12">
                  <c:v>34.97</c:v>
                </c:pt>
                <c:pt idx="13">
                  <c:v>35.31</c:v>
                </c:pt>
                <c:pt idx="14">
                  <c:v>35.61</c:v>
                </c:pt>
                <c:pt idx="15">
                  <c:v>37.049999999999997</c:v>
                </c:pt>
                <c:pt idx="16">
                  <c:v>35.89</c:v>
                </c:pt>
                <c:pt idx="17">
                  <c:v>35.85</c:v>
                </c:pt>
                <c:pt idx="18">
                  <c:v>35.520000000000003</c:v>
                </c:pt>
                <c:pt idx="19">
                  <c:v>35.799999999999997</c:v>
                </c:pt>
                <c:pt idx="20">
                  <c:v>36.18</c:v>
                </c:pt>
                <c:pt idx="21">
                  <c:v>36.86</c:v>
                </c:pt>
                <c:pt idx="22">
                  <c:v>37.68</c:v>
                </c:pt>
                <c:pt idx="23">
                  <c:v>37.68</c:v>
                </c:pt>
                <c:pt idx="24">
                  <c:v>38.21</c:v>
                </c:pt>
                <c:pt idx="25">
                  <c:v>38.700000000000003</c:v>
                </c:pt>
                <c:pt idx="26">
                  <c:v>38.659999999999997</c:v>
                </c:pt>
                <c:pt idx="27">
                  <c:v>37.630000000000003</c:v>
                </c:pt>
                <c:pt idx="28">
                  <c:v>38.369999999999997</c:v>
                </c:pt>
                <c:pt idx="29">
                  <c:v>38.44</c:v>
                </c:pt>
                <c:pt idx="30">
                  <c:v>38.78</c:v>
                </c:pt>
                <c:pt idx="31">
                  <c:v>37.299999999999997</c:v>
                </c:pt>
                <c:pt idx="32">
                  <c:v>37.909999999999997</c:v>
                </c:pt>
                <c:pt idx="33">
                  <c:v>42.96</c:v>
                </c:pt>
                <c:pt idx="34">
                  <c:v>43.1</c:v>
                </c:pt>
                <c:pt idx="35">
                  <c:v>41.66</c:v>
                </c:pt>
                <c:pt idx="36">
                  <c:v>40.450000000000003</c:v>
                </c:pt>
                <c:pt idx="37">
                  <c:v>39.76</c:v>
                </c:pt>
                <c:pt idx="38">
                  <c:v>42.46</c:v>
                </c:pt>
                <c:pt idx="39">
                  <c:v>42.6</c:v>
                </c:pt>
                <c:pt idx="40">
                  <c:v>42.96</c:v>
                </c:pt>
                <c:pt idx="41">
                  <c:v>42.13</c:v>
                </c:pt>
                <c:pt idx="42">
                  <c:v>41.87</c:v>
                </c:pt>
                <c:pt idx="43">
                  <c:v>41.69</c:v>
                </c:pt>
                <c:pt idx="44">
                  <c:v>41.11</c:v>
                </c:pt>
                <c:pt idx="45">
                  <c:v>41.12</c:v>
                </c:pt>
                <c:pt idx="46">
                  <c:v>41.19</c:v>
                </c:pt>
                <c:pt idx="47">
                  <c:v>40.14</c:v>
                </c:pt>
                <c:pt idx="48">
                  <c:v>41.16</c:v>
                </c:pt>
                <c:pt idx="49">
                  <c:v>41.19</c:v>
                </c:pt>
                <c:pt idx="50">
                  <c:v>42.77</c:v>
                </c:pt>
                <c:pt idx="51">
                  <c:v>43.98</c:v>
                </c:pt>
                <c:pt idx="52">
                  <c:v>44.55</c:v>
                </c:pt>
                <c:pt idx="53">
                  <c:v>43.16</c:v>
                </c:pt>
                <c:pt idx="54">
                  <c:v>42.06</c:v>
                </c:pt>
                <c:pt idx="55">
                  <c:v>40.590000000000003</c:v>
                </c:pt>
                <c:pt idx="56">
                  <c:v>40.299999999999997</c:v>
                </c:pt>
                <c:pt idx="57">
                  <c:v>40.51</c:v>
                </c:pt>
                <c:pt idx="58">
                  <c:v>41.06</c:v>
                </c:pt>
                <c:pt idx="59">
                  <c:v>39.840000000000003</c:v>
                </c:pt>
                <c:pt idx="60">
                  <c:v>39.28</c:v>
                </c:pt>
                <c:pt idx="61">
                  <c:v>38.44</c:v>
                </c:pt>
                <c:pt idx="62">
                  <c:v>38.21</c:v>
                </c:pt>
                <c:pt idx="63">
                  <c:v>40.380000000000003</c:v>
                </c:pt>
                <c:pt idx="64">
                  <c:v>44.23</c:v>
                </c:pt>
                <c:pt idx="65">
                  <c:v>44.24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00096"/>
        <c:axId val="514293824"/>
      </c:lineChart>
      <c:dateAx>
        <c:axId val="51430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3824"/>
        <c:crosses val="autoZero"/>
        <c:auto val="1"/>
        <c:lblOffset val="100"/>
        <c:baseTimeUnit val="days"/>
      </c:dateAx>
      <c:valAx>
        <c:axId val="5142938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215.99</c:v>
                </c:pt>
                <c:pt idx="1">
                  <c:v>217.18</c:v>
                </c:pt>
                <c:pt idx="2">
                  <c:v>215.82</c:v>
                </c:pt>
                <c:pt idx="3">
                  <c:v>213.42</c:v>
                </c:pt>
                <c:pt idx="4">
                  <c:v>213.41</c:v>
                </c:pt>
                <c:pt idx="5">
                  <c:v>213.37</c:v>
                </c:pt>
                <c:pt idx="7">
                  <c:v>215.28</c:v>
                </c:pt>
                <c:pt idx="8">
                  <c:v>213.15</c:v>
                </c:pt>
                <c:pt idx="9">
                  <c:v>213.23</c:v>
                </c:pt>
                <c:pt idx="10">
                  <c:v>216.34</c:v>
                </c:pt>
                <c:pt idx="11">
                  <c:v>213.28</c:v>
                </c:pt>
                <c:pt idx="12">
                  <c:v>218.51</c:v>
                </c:pt>
                <c:pt idx="13">
                  <c:v>219.01</c:v>
                </c:pt>
                <c:pt idx="14">
                  <c:v>219.03</c:v>
                </c:pt>
                <c:pt idx="15">
                  <c:v>218.37</c:v>
                </c:pt>
                <c:pt idx="16">
                  <c:v>217.39</c:v>
                </c:pt>
                <c:pt idx="17">
                  <c:v>217.38</c:v>
                </c:pt>
                <c:pt idx="18">
                  <c:v>218</c:v>
                </c:pt>
                <c:pt idx="19">
                  <c:v>218.36</c:v>
                </c:pt>
                <c:pt idx="20">
                  <c:v>217.29</c:v>
                </c:pt>
                <c:pt idx="21">
                  <c:v>217.7</c:v>
                </c:pt>
                <c:pt idx="22">
                  <c:v>217.85</c:v>
                </c:pt>
                <c:pt idx="23">
                  <c:v>218.97</c:v>
                </c:pt>
                <c:pt idx="24">
                  <c:v>218.53</c:v>
                </c:pt>
                <c:pt idx="25">
                  <c:v>218.54</c:v>
                </c:pt>
                <c:pt idx="26">
                  <c:v>218.86</c:v>
                </c:pt>
                <c:pt idx="27">
                  <c:v>218.37</c:v>
                </c:pt>
                <c:pt idx="28">
                  <c:v>217.96</c:v>
                </c:pt>
                <c:pt idx="29">
                  <c:v>219.09</c:v>
                </c:pt>
                <c:pt idx="30">
                  <c:v>218.46</c:v>
                </c:pt>
                <c:pt idx="31">
                  <c:v>218.65</c:v>
                </c:pt>
                <c:pt idx="32">
                  <c:v>217.64</c:v>
                </c:pt>
                <c:pt idx="33">
                  <c:v>218.18</c:v>
                </c:pt>
                <c:pt idx="34">
                  <c:v>218.05</c:v>
                </c:pt>
                <c:pt idx="35">
                  <c:v>218.18</c:v>
                </c:pt>
                <c:pt idx="36">
                  <c:v>216.41</c:v>
                </c:pt>
                <c:pt idx="37">
                  <c:v>216.18</c:v>
                </c:pt>
                <c:pt idx="38">
                  <c:v>215.55</c:v>
                </c:pt>
                <c:pt idx="39">
                  <c:v>216.94</c:v>
                </c:pt>
                <c:pt idx="40">
                  <c:v>217.12</c:v>
                </c:pt>
                <c:pt idx="41">
                  <c:v>216.77</c:v>
                </c:pt>
                <c:pt idx="42">
                  <c:v>216.52</c:v>
                </c:pt>
                <c:pt idx="43">
                  <c:v>216.75</c:v>
                </c:pt>
                <c:pt idx="44">
                  <c:v>216.65</c:v>
                </c:pt>
                <c:pt idx="45">
                  <c:v>217.24</c:v>
                </c:pt>
                <c:pt idx="46">
                  <c:v>216.27</c:v>
                </c:pt>
                <c:pt idx="47">
                  <c:v>217.09</c:v>
                </c:pt>
                <c:pt idx="48">
                  <c:v>216.19</c:v>
                </c:pt>
                <c:pt idx="49">
                  <c:v>216.41</c:v>
                </c:pt>
                <c:pt idx="50">
                  <c:v>215.83</c:v>
                </c:pt>
                <c:pt idx="51">
                  <c:v>216.12</c:v>
                </c:pt>
                <c:pt idx="52">
                  <c:v>214.92</c:v>
                </c:pt>
                <c:pt idx="53">
                  <c:v>214.95</c:v>
                </c:pt>
                <c:pt idx="54">
                  <c:v>213.4</c:v>
                </c:pt>
                <c:pt idx="55">
                  <c:v>212.65</c:v>
                </c:pt>
                <c:pt idx="56">
                  <c:v>209.53</c:v>
                </c:pt>
                <c:pt idx="57">
                  <c:v>209.66</c:v>
                </c:pt>
                <c:pt idx="58">
                  <c:v>208.41</c:v>
                </c:pt>
                <c:pt idx="59">
                  <c:v>209.92</c:v>
                </c:pt>
                <c:pt idx="60">
                  <c:v>209.48</c:v>
                </c:pt>
                <c:pt idx="61">
                  <c:v>206.66</c:v>
                </c:pt>
                <c:pt idx="62">
                  <c:v>203.2</c:v>
                </c:pt>
                <c:pt idx="63">
                  <c:v>199.6</c:v>
                </c:pt>
                <c:pt idx="64">
                  <c:v>203.24</c:v>
                </c:pt>
                <c:pt idx="65">
                  <c:v>210.81</c:v>
                </c:pt>
                <c:pt idx="66" formatCode="General">
                  <c:v>208.1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95000"/>
        <c:axId val="514297352"/>
      </c:lineChart>
      <c:dateAx>
        <c:axId val="51429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7352"/>
        <c:crosses val="autoZero"/>
        <c:auto val="1"/>
        <c:lblOffset val="100"/>
        <c:baseTimeUnit val="days"/>
      </c:dateAx>
      <c:valAx>
        <c:axId val="51429735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74.77</c:v>
                </c:pt>
                <c:pt idx="1">
                  <c:v>76.900000000000006</c:v>
                </c:pt>
                <c:pt idx="2">
                  <c:v>76.739999999999995</c:v>
                </c:pt>
                <c:pt idx="3">
                  <c:v>75.72</c:v>
                </c:pt>
                <c:pt idx="4">
                  <c:v>76.09</c:v>
                </c:pt>
                <c:pt idx="5">
                  <c:v>76.069999999999993</c:v>
                </c:pt>
                <c:pt idx="6">
                  <c:v>77.02</c:v>
                </c:pt>
                <c:pt idx="7">
                  <c:v>72.400000000000006</c:v>
                </c:pt>
                <c:pt idx="8">
                  <c:v>69.36</c:v>
                </c:pt>
                <c:pt idx="9">
                  <c:v>68.34</c:v>
                </c:pt>
                <c:pt idx="10">
                  <c:v>66.760000000000005</c:v>
                </c:pt>
                <c:pt idx="11">
                  <c:v>71.430000000000007</c:v>
                </c:pt>
                <c:pt idx="12">
                  <c:v>72.05</c:v>
                </c:pt>
                <c:pt idx="13">
                  <c:v>73.010000000000005</c:v>
                </c:pt>
                <c:pt idx="14">
                  <c:v>74.62</c:v>
                </c:pt>
                <c:pt idx="15">
                  <c:v>75.09</c:v>
                </c:pt>
                <c:pt idx="16">
                  <c:v>74.86</c:v>
                </c:pt>
                <c:pt idx="17">
                  <c:v>74.2</c:v>
                </c:pt>
                <c:pt idx="18">
                  <c:v>75.22</c:v>
                </c:pt>
                <c:pt idx="19">
                  <c:v>74.84</c:v>
                </c:pt>
                <c:pt idx="20">
                  <c:v>74.33</c:v>
                </c:pt>
                <c:pt idx="21">
                  <c:v>73.290000000000006</c:v>
                </c:pt>
                <c:pt idx="22">
                  <c:v>73.78</c:v>
                </c:pt>
                <c:pt idx="23">
                  <c:v>72.62</c:v>
                </c:pt>
                <c:pt idx="24">
                  <c:v>72.290000000000006</c:v>
                </c:pt>
                <c:pt idx="25">
                  <c:v>71.8</c:v>
                </c:pt>
                <c:pt idx="26">
                  <c:v>70.19</c:v>
                </c:pt>
                <c:pt idx="27">
                  <c:v>69.599999999999994</c:v>
                </c:pt>
                <c:pt idx="28">
                  <c:v>69.5</c:v>
                </c:pt>
                <c:pt idx="29">
                  <c:v>67.53</c:v>
                </c:pt>
                <c:pt idx="30">
                  <c:v>67.41</c:v>
                </c:pt>
                <c:pt idx="31">
                  <c:v>66.41</c:v>
                </c:pt>
                <c:pt idx="32">
                  <c:v>67</c:v>
                </c:pt>
                <c:pt idx="33">
                  <c:v>65.94</c:v>
                </c:pt>
                <c:pt idx="34">
                  <c:v>66.55</c:v>
                </c:pt>
                <c:pt idx="35">
                  <c:v>65.16</c:v>
                </c:pt>
                <c:pt idx="36">
                  <c:v>64.39</c:v>
                </c:pt>
                <c:pt idx="37">
                  <c:v>65.040000000000006</c:v>
                </c:pt>
                <c:pt idx="39">
                  <c:v>66.14</c:v>
                </c:pt>
                <c:pt idx="40">
                  <c:v>66.02</c:v>
                </c:pt>
                <c:pt idx="41">
                  <c:v>66.47</c:v>
                </c:pt>
                <c:pt idx="42">
                  <c:v>66.47</c:v>
                </c:pt>
                <c:pt idx="43">
                  <c:v>65.87</c:v>
                </c:pt>
                <c:pt idx="44">
                  <c:v>64.94</c:v>
                </c:pt>
                <c:pt idx="45">
                  <c:v>64.81</c:v>
                </c:pt>
                <c:pt idx="46">
                  <c:v>70.92</c:v>
                </c:pt>
                <c:pt idx="47">
                  <c:v>69.489999999999995</c:v>
                </c:pt>
                <c:pt idx="48">
                  <c:v>68.33</c:v>
                </c:pt>
                <c:pt idx="49">
                  <c:v>68.7</c:v>
                </c:pt>
                <c:pt idx="50">
                  <c:v>67.39</c:v>
                </c:pt>
                <c:pt idx="51">
                  <c:v>67.39</c:v>
                </c:pt>
                <c:pt idx="52">
                  <c:v>65.349999999999994</c:v>
                </c:pt>
                <c:pt idx="53">
                  <c:v>65.8</c:v>
                </c:pt>
                <c:pt idx="54">
                  <c:v>64.64</c:v>
                </c:pt>
                <c:pt idx="55">
                  <c:v>62.91</c:v>
                </c:pt>
                <c:pt idx="56">
                  <c:v>60.89</c:v>
                </c:pt>
                <c:pt idx="57">
                  <c:v>59.16</c:v>
                </c:pt>
                <c:pt idx="58">
                  <c:v>58.82</c:v>
                </c:pt>
                <c:pt idx="59">
                  <c:v>62.6</c:v>
                </c:pt>
                <c:pt idx="60">
                  <c:v>63.28</c:v>
                </c:pt>
                <c:pt idx="61">
                  <c:v>61.73</c:v>
                </c:pt>
                <c:pt idx="62">
                  <c:v>60.26</c:v>
                </c:pt>
                <c:pt idx="63">
                  <c:v>58.01</c:v>
                </c:pt>
                <c:pt idx="64">
                  <c:v>61.61</c:v>
                </c:pt>
                <c:pt idx="65">
                  <c:v>67.209999999999994</c:v>
                </c:pt>
                <c:pt idx="66">
                  <c:v>65.349999999999994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27512"/>
        <c:axId val="781226728"/>
      </c:lineChart>
      <c:dateAx>
        <c:axId val="78122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6728"/>
        <c:crosses val="autoZero"/>
        <c:auto val="1"/>
        <c:lblOffset val="100"/>
        <c:baseTimeUnit val="days"/>
      </c:dateAx>
      <c:valAx>
        <c:axId val="7812267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64.11</c:v>
                </c:pt>
                <c:pt idx="1">
                  <c:v>64.930000000000007</c:v>
                </c:pt>
                <c:pt idx="2">
                  <c:v>64.290000000000006</c:v>
                </c:pt>
                <c:pt idx="3">
                  <c:v>62.8</c:v>
                </c:pt>
                <c:pt idx="4">
                  <c:v>62.93</c:v>
                </c:pt>
                <c:pt idx="5">
                  <c:v>62.67</c:v>
                </c:pt>
                <c:pt idx="6">
                  <c:v>62.62</c:v>
                </c:pt>
                <c:pt idx="7">
                  <c:v>61.31</c:v>
                </c:pt>
                <c:pt idx="8">
                  <c:v>61.4</c:v>
                </c:pt>
                <c:pt idx="9">
                  <c:v>62.83</c:v>
                </c:pt>
                <c:pt idx="10">
                  <c:v>62.18</c:v>
                </c:pt>
                <c:pt idx="11">
                  <c:v>64.81</c:v>
                </c:pt>
                <c:pt idx="12">
                  <c:v>65.05</c:v>
                </c:pt>
                <c:pt idx="14">
                  <c:v>65.44</c:v>
                </c:pt>
                <c:pt idx="15">
                  <c:v>65.459999999999994</c:v>
                </c:pt>
                <c:pt idx="16">
                  <c:v>64.67</c:v>
                </c:pt>
                <c:pt idx="17">
                  <c:v>64.31</c:v>
                </c:pt>
                <c:pt idx="18">
                  <c:v>64.930000000000007</c:v>
                </c:pt>
                <c:pt idx="19">
                  <c:v>65.38</c:v>
                </c:pt>
                <c:pt idx="20">
                  <c:v>65.099999999999994</c:v>
                </c:pt>
                <c:pt idx="21">
                  <c:v>64.959999999999994</c:v>
                </c:pt>
                <c:pt idx="22">
                  <c:v>64.959999999999994</c:v>
                </c:pt>
                <c:pt idx="23">
                  <c:v>65.16</c:v>
                </c:pt>
                <c:pt idx="24">
                  <c:v>64.92</c:v>
                </c:pt>
                <c:pt idx="25">
                  <c:v>64.81</c:v>
                </c:pt>
                <c:pt idx="26">
                  <c:v>64.739999999999995</c:v>
                </c:pt>
                <c:pt idx="27">
                  <c:v>64.239999999999995</c:v>
                </c:pt>
                <c:pt idx="28">
                  <c:v>63.44</c:v>
                </c:pt>
                <c:pt idx="29">
                  <c:v>63.36</c:v>
                </c:pt>
                <c:pt idx="30">
                  <c:v>63.09</c:v>
                </c:pt>
                <c:pt idx="31">
                  <c:v>63.53</c:v>
                </c:pt>
                <c:pt idx="32">
                  <c:v>62.7</c:v>
                </c:pt>
                <c:pt idx="33">
                  <c:v>62.74</c:v>
                </c:pt>
                <c:pt idx="34">
                  <c:v>62.29</c:v>
                </c:pt>
                <c:pt idx="35">
                  <c:v>61.95</c:v>
                </c:pt>
                <c:pt idx="36">
                  <c:v>61.8</c:v>
                </c:pt>
                <c:pt idx="37">
                  <c:v>62.26</c:v>
                </c:pt>
                <c:pt idx="38">
                  <c:v>61.82</c:v>
                </c:pt>
                <c:pt idx="39">
                  <c:v>62.71</c:v>
                </c:pt>
                <c:pt idx="40">
                  <c:v>63.21</c:v>
                </c:pt>
                <c:pt idx="41">
                  <c:v>63.56</c:v>
                </c:pt>
                <c:pt idx="42">
                  <c:v>63.65</c:v>
                </c:pt>
                <c:pt idx="43">
                  <c:v>63.33</c:v>
                </c:pt>
                <c:pt idx="44">
                  <c:v>63.47</c:v>
                </c:pt>
                <c:pt idx="45">
                  <c:v>63.33</c:v>
                </c:pt>
                <c:pt idx="46">
                  <c:v>62.96</c:v>
                </c:pt>
                <c:pt idx="47">
                  <c:v>63.63</c:v>
                </c:pt>
                <c:pt idx="48">
                  <c:v>62.58</c:v>
                </c:pt>
                <c:pt idx="49">
                  <c:v>62.72</c:v>
                </c:pt>
                <c:pt idx="50">
                  <c:v>62.29</c:v>
                </c:pt>
                <c:pt idx="51">
                  <c:v>62.43</c:v>
                </c:pt>
                <c:pt idx="52">
                  <c:v>61.73</c:v>
                </c:pt>
                <c:pt idx="53">
                  <c:v>61.19</c:v>
                </c:pt>
                <c:pt idx="54">
                  <c:v>59.53</c:v>
                </c:pt>
                <c:pt idx="55">
                  <c:v>59.91</c:v>
                </c:pt>
                <c:pt idx="56">
                  <c:v>59</c:v>
                </c:pt>
                <c:pt idx="57">
                  <c:v>59.38</c:v>
                </c:pt>
                <c:pt idx="58">
                  <c:v>59.2</c:v>
                </c:pt>
                <c:pt idx="59">
                  <c:v>59.24</c:v>
                </c:pt>
                <c:pt idx="60">
                  <c:v>59.06</c:v>
                </c:pt>
                <c:pt idx="61">
                  <c:v>58.52</c:v>
                </c:pt>
                <c:pt idx="62">
                  <c:v>57.51</c:v>
                </c:pt>
                <c:pt idx="63">
                  <c:v>56.4</c:v>
                </c:pt>
                <c:pt idx="64">
                  <c:v>57.01</c:v>
                </c:pt>
                <c:pt idx="65">
                  <c:v>59.58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28688"/>
        <c:axId val="781226336"/>
      </c:lineChart>
      <c:dateAx>
        <c:axId val="7812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6336"/>
        <c:crosses val="autoZero"/>
        <c:auto val="1"/>
        <c:lblOffset val="100"/>
        <c:baseTimeUnit val="days"/>
      </c:dateAx>
      <c:valAx>
        <c:axId val="781226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45.74</c:v>
                </c:pt>
                <c:pt idx="1">
                  <c:v>45.72</c:v>
                </c:pt>
                <c:pt idx="2">
                  <c:v>45.83</c:v>
                </c:pt>
                <c:pt idx="3">
                  <c:v>46.56</c:v>
                </c:pt>
                <c:pt idx="4">
                  <c:v>46.01</c:v>
                </c:pt>
                <c:pt idx="5">
                  <c:v>45.43</c:v>
                </c:pt>
                <c:pt idx="6">
                  <c:v>46.15</c:v>
                </c:pt>
                <c:pt idx="7">
                  <c:v>46.52</c:v>
                </c:pt>
                <c:pt idx="8">
                  <c:v>46.96</c:v>
                </c:pt>
                <c:pt idx="9">
                  <c:v>48.54</c:v>
                </c:pt>
                <c:pt idx="10">
                  <c:v>48.72</c:v>
                </c:pt>
                <c:pt idx="11">
                  <c:v>49.9</c:v>
                </c:pt>
                <c:pt idx="12">
                  <c:v>49.77</c:v>
                </c:pt>
                <c:pt idx="13">
                  <c:v>49.99</c:v>
                </c:pt>
                <c:pt idx="14">
                  <c:v>50.55</c:v>
                </c:pt>
                <c:pt idx="15">
                  <c:v>50.43</c:v>
                </c:pt>
                <c:pt idx="16">
                  <c:v>50.8</c:v>
                </c:pt>
                <c:pt idx="17">
                  <c:v>50.62</c:v>
                </c:pt>
                <c:pt idx="18">
                  <c:v>49.56</c:v>
                </c:pt>
                <c:pt idx="19">
                  <c:v>48.51</c:v>
                </c:pt>
                <c:pt idx="20">
                  <c:v>48.38</c:v>
                </c:pt>
                <c:pt idx="21">
                  <c:v>48.63</c:v>
                </c:pt>
                <c:pt idx="22">
                  <c:v>48.41</c:v>
                </c:pt>
                <c:pt idx="23">
                  <c:v>48.63</c:v>
                </c:pt>
                <c:pt idx="24">
                  <c:v>48.65</c:v>
                </c:pt>
                <c:pt idx="25">
                  <c:v>48.53</c:v>
                </c:pt>
                <c:pt idx="26">
                  <c:v>48.61</c:v>
                </c:pt>
                <c:pt idx="27">
                  <c:v>48.44</c:v>
                </c:pt>
                <c:pt idx="28">
                  <c:v>48.27</c:v>
                </c:pt>
                <c:pt idx="29">
                  <c:v>47.9</c:v>
                </c:pt>
                <c:pt idx="30">
                  <c:v>48.24</c:v>
                </c:pt>
                <c:pt idx="31">
                  <c:v>48.18</c:v>
                </c:pt>
                <c:pt idx="32">
                  <c:v>48.93</c:v>
                </c:pt>
                <c:pt idx="33">
                  <c:v>48.91</c:v>
                </c:pt>
                <c:pt idx="34">
                  <c:v>48.68</c:v>
                </c:pt>
                <c:pt idx="35">
                  <c:v>47.84</c:v>
                </c:pt>
                <c:pt idx="36">
                  <c:v>47.57</c:v>
                </c:pt>
                <c:pt idx="38">
                  <c:v>47.7</c:v>
                </c:pt>
                <c:pt idx="39">
                  <c:v>47.81</c:v>
                </c:pt>
                <c:pt idx="40">
                  <c:v>47.97</c:v>
                </c:pt>
                <c:pt idx="41">
                  <c:v>48.13</c:v>
                </c:pt>
                <c:pt idx="42">
                  <c:v>48</c:v>
                </c:pt>
                <c:pt idx="43">
                  <c:v>47.97</c:v>
                </c:pt>
                <c:pt idx="44">
                  <c:v>48.12</c:v>
                </c:pt>
                <c:pt idx="45">
                  <c:v>48.32</c:v>
                </c:pt>
                <c:pt idx="46">
                  <c:v>48.3</c:v>
                </c:pt>
                <c:pt idx="47">
                  <c:v>48.61</c:v>
                </c:pt>
                <c:pt idx="48">
                  <c:v>48.37</c:v>
                </c:pt>
                <c:pt idx="49">
                  <c:v>48.28</c:v>
                </c:pt>
                <c:pt idx="50">
                  <c:v>47.71</c:v>
                </c:pt>
                <c:pt idx="51">
                  <c:v>48.94</c:v>
                </c:pt>
                <c:pt idx="52">
                  <c:v>48.27</c:v>
                </c:pt>
                <c:pt idx="53">
                  <c:v>48.35</c:v>
                </c:pt>
                <c:pt idx="54">
                  <c:v>48.08</c:v>
                </c:pt>
                <c:pt idx="55">
                  <c:v>47.79</c:v>
                </c:pt>
                <c:pt idx="56">
                  <c:v>46.8</c:v>
                </c:pt>
                <c:pt idx="57">
                  <c:v>46.65</c:v>
                </c:pt>
                <c:pt idx="58">
                  <c:v>46.21</c:v>
                </c:pt>
                <c:pt idx="59">
                  <c:v>47.03</c:v>
                </c:pt>
                <c:pt idx="60">
                  <c:v>47.33</c:v>
                </c:pt>
                <c:pt idx="61">
                  <c:v>46.97</c:v>
                </c:pt>
                <c:pt idx="62">
                  <c:v>46.1</c:v>
                </c:pt>
                <c:pt idx="63">
                  <c:v>45.01</c:v>
                </c:pt>
                <c:pt idx="64">
                  <c:v>45.71</c:v>
                </c:pt>
                <c:pt idx="65">
                  <c:v>47.91</c:v>
                </c:pt>
                <c:pt idx="66">
                  <c:v>46.97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25944"/>
        <c:axId val="781224376"/>
      </c:lineChart>
      <c:dateAx>
        <c:axId val="78122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4376"/>
        <c:crosses val="autoZero"/>
        <c:auto val="1"/>
        <c:lblOffset val="100"/>
        <c:baseTimeUnit val="days"/>
      </c:dateAx>
      <c:valAx>
        <c:axId val="78122437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9.76</c:v>
                </c:pt>
                <c:pt idx="1">
                  <c:v>9.7799999999999994</c:v>
                </c:pt>
                <c:pt idx="2">
                  <c:v>9.67</c:v>
                </c:pt>
                <c:pt idx="3">
                  <c:v>9.44</c:v>
                </c:pt>
                <c:pt idx="4">
                  <c:v>9.36</c:v>
                </c:pt>
                <c:pt idx="5">
                  <c:v>9.44</c:v>
                </c:pt>
                <c:pt idx="6">
                  <c:v>9.4700000000000006</c:v>
                </c:pt>
                <c:pt idx="7">
                  <c:v>9.39</c:v>
                </c:pt>
                <c:pt idx="8">
                  <c:v>9.52</c:v>
                </c:pt>
                <c:pt idx="9">
                  <c:v>9.7799999999999994</c:v>
                </c:pt>
                <c:pt idx="10">
                  <c:v>9.6</c:v>
                </c:pt>
                <c:pt idx="11">
                  <c:v>10.119999999999999</c:v>
                </c:pt>
                <c:pt idx="12">
                  <c:v>10.210000000000001</c:v>
                </c:pt>
                <c:pt idx="13">
                  <c:v>10.32</c:v>
                </c:pt>
                <c:pt idx="14">
                  <c:v>10.130000000000001</c:v>
                </c:pt>
                <c:pt idx="15">
                  <c:v>10.130000000000001</c:v>
                </c:pt>
                <c:pt idx="16">
                  <c:v>10.08</c:v>
                </c:pt>
                <c:pt idx="17">
                  <c:v>10.17</c:v>
                </c:pt>
                <c:pt idx="18">
                  <c:v>10.26</c:v>
                </c:pt>
                <c:pt idx="19">
                  <c:v>10</c:v>
                </c:pt>
                <c:pt idx="20">
                  <c:v>10.08</c:v>
                </c:pt>
                <c:pt idx="21">
                  <c:v>10.039999999999999</c:v>
                </c:pt>
                <c:pt idx="22">
                  <c:v>10.5</c:v>
                </c:pt>
                <c:pt idx="23">
                  <c:v>10.32</c:v>
                </c:pt>
                <c:pt idx="24">
                  <c:v>10.27</c:v>
                </c:pt>
                <c:pt idx="25">
                  <c:v>10.45</c:v>
                </c:pt>
                <c:pt idx="26">
                  <c:v>10.36</c:v>
                </c:pt>
                <c:pt idx="27">
                  <c:v>10.29</c:v>
                </c:pt>
                <c:pt idx="28">
                  <c:v>10.52</c:v>
                </c:pt>
                <c:pt idx="29">
                  <c:v>10.17</c:v>
                </c:pt>
                <c:pt idx="30">
                  <c:v>10.42</c:v>
                </c:pt>
                <c:pt idx="31">
                  <c:v>10.33</c:v>
                </c:pt>
                <c:pt idx="32">
                  <c:v>10.35</c:v>
                </c:pt>
                <c:pt idx="33">
                  <c:v>10.45</c:v>
                </c:pt>
                <c:pt idx="34">
                  <c:v>10.5</c:v>
                </c:pt>
                <c:pt idx="35">
                  <c:v>10.4</c:v>
                </c:pt>
                <c:pt idx="36">
                  <c:v>10.41</c:v>
                </c:pt>
                <c:pt idx="38">
                  <c:v>10.32</c:v>
                </c:pt>
                <c:pt idx="39">
                  <c:v>10.47</c:v>
                </c:pt>
                <c:pt idx="40">
                  <c:v>10.62</c:v>
                </c:pt>
                <c:pt idx="41">
                  <c:v>10.68</c:v>
                </c:pt>
                <c:pt idx="42">
                  <c:v>10.74</c:v>
                </c:pt>
                <c:pt idx="43">
                  <c:v>10.67</c:v>
                </c:pt>
                <c:pt idx="44">
                  <c:v>10.49</c:v>
                </c:pt>
                <c:pt idx="45">
                  <c:v>10.57</c:v>
                </c:pt>
                <c:pt idx="46">
                  <c:v>10.6</c:v>
                </c:pt>
                <c:pt idx="47">
                  <c:v>10.61</c:v>
                </c:pt>
                <c:pt idx="48">
                  <c:v>10.63</c:v>
                </c:pt>
                <c:pt idx="49">
                  <c:v>10.92</c:v>
                </c:pt>
                <c:pt idx="50">
                  <c:v>10.92</c:v>
                </c:pt>
                <c:pt idx="51">
                  <c:v>10.71</c:v>
                </c:pt>
                <c:pt idx="52">
                  <c:v>10.71</c:v>
                </c:pt>
                <c:pt idx="53">
                  <c:v>10.69</c:v>
                </c:pt>
                <c:pt idx="54">
                  <c:v>10.14</c:v>
                </c:pt>
                <c:pt idx="55">
                  <c:v>9.82</c:v>
                </c:pt>
                <c:pt idx="56">
                  <c:v>9.34</c:v>
                </c:pt>
                <c:pt idx="57">
                  <c:v>9.19</c:v>
                </c:pt>
                <c:pt idx="58">
                  <c:v>9.26</c:v>
                </c:pt>
                <c:pt idx="59">
                  <c:v>9.5500000000000007</c:v>
                </c:pt>
                <c:pt idx="60">
                  <c:v>9.27</c:v>
                </c:pt>
                <c:pt idx="61">
                  <c:v>9.1</c:v>
                </c:pt>
                <c:pt idx="62">
                  <c:v>9.33</c:v>
                </c:pt>
                <c:pt idx="63">
                  <c:v>9.1</c:v>
                </c:pt>
                <c:pt idx="64">
                  <c:v>9.3800000000000008</c:v>
                </c:pt>
                <c:pt idx="65">
                  <c:v>10.15</c:v>
                </c:pt>
                <c:pt idx="66">
                  <c:v>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28296"/>
        <c:axId val="781229864"/>
      </c:lineChart>
      <c:dateAx>
        <c:axId val="78122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9864"/>
        <c:crosses val="autoZero"/>
        <c:auto val="1"/>
        <c:lblOffset val="100"/>
        <c:baseTimeUnit val="days"/>
      </c:dateAx>
      <c:valAx>
        <c:axId val="7812298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18.41</c:v>
                </c:pt>
                <c:pt idx="1">
                  <c:v>18.47</c:v>
                </c:pt>
                <c:pt idx="2">
                  <c:v>18.420000000000002</c:v>
                </c:pt>
                <c:pt idx="3">
                  <c:v>18.38</c:v>
                </c:pt>
                <c:pt idx="4">
                  <c:v>18.84</c:v>
                </c:pt>
                <c:pt idx="5">
                  <c:v>18.62</c:v>
                </c:pt>
                <c:pt idx="6">
                  <c:v>18.850000000000001</c:v>
                </c:pt>
                <c:pt idx="7">
                  <c:v>18.75</c:v>
                </c:pt>
                <c:pt idx="8">
                  <c:v>18.53</c:v>
                </c:pt>
                <c:pt idx="9">
                  <c:v>18.38</c:v>
                </c:pt>
                <c:pt idx="10">
                  <c:v>18.09</c:v>
                </c:pt>
                <c:pt idx="11">
                  <c:v>19.059999999999999</c:v>
                </c:pt>
                <c:pt idx="12">
                  <c:v>19.63</c:v>
                </c:pt>
                <c:pt idx="13">
                  <c:v>18.84</c:v>
                </c:pt>
                <c:pt idx="14">
                  <c:v>19.12</c:v>
                </c:pt>
                <c:pt idx="15">
                  <c:v>18.86</c:v>
                </c:pt>
                <c:pt idx="16">
                  <c:v>18.66</c:v>
                </c:pt>
                <c:pt idx="17">
                  <c:v>18.8</c:v>
                </c:pt>
                <c:pt idx="18">
                  <c:v>19.079999999999998</c:v>
                </c:pt>
                <c:pt idx="19">
                  <c:v>19.04</c:v>
                </c:pt>
                <c:pt idx="20">
                  <c:v>19.350000000000001</c:v>
                </c:pt>
                <c:pt idx="21">
                  <c:v>19.37</c:v>
                </c:pt>
                <c:pt idx="22">
                  <c:v>19.78</c:v>
                </c:pt>
                <c:pt idx="23">
                  <c:v>19.18</c:v>
                </c:pt>
                <c:pt idx="24">
                  <c:v>19.47</c:v>
                </c:pt>
                <c:pt idx="25">
                  <c:v>19.23</c:v>
                </c:pt>
                <c:pt idx="26">
                  <c:v>18.48</c:v>
                </c:pt>
                <c:pt idx="27">
                  <c:v>18.78</c:v>
                </c:pt>
                <c:pt idx="28">
                  <c:v>18.89</c:v>
                </c:pt>
                <c:pt idx="29">
                  <c:v>18.95</c:v>
                </c:pt>
                <c:pt idx="30">
                  <c:v>18.61</c:v>
                </c:pt>
                <c:pt idx="31">
                  <c:v>17.190000000000001</c:v>
                </c:pt>
                <c:pt idx="32">
                  <c:v>17.309999999999999</c:v>
                </c:pt>
                <c:pt idx="33">
                  <c:v>17.46</c:v>
                </c:pt>
                <c:pt idx="34">
                  <c:v>17.55</c:v>
                </c:pt>
                <c:pt idx="35">
                  <c:v>16.8</c:v>
                </c:pt>
                <c:pt idx="36">
                  <c:v>16.47</c:v>
                </c:pt>
                <c:pt idx="37">
                  <c:v>20.14</c:v>
                </c:pt>
                <c:pt idx="38">
                  <c:v>21.5</c:v>
                </c:pt>
                <c:pt idx="39">
                  <c:v>21.69</c:v>
                </c:pt>
                <c:pt idx="40">
                  <c:v>21.84</c:v>
                </c:pt>
                <c:pt idx="41">
                  <c:v>21.66</c:v>
                </c:pt>
                <c:pt idx="42">
                  <c:v>21.75</c:v>
                </c:pt>
                <c:pt idx="43">
                  <c:v>21.58</c:v>
                </c:pt>
                <c:pt idx="44">
                  <c:v>21.48</c:v>
                </c:pt>
                <c:pt idx="45">
                  <c:v>21.26</c:v>
                </c:pt>
                <c:pt idx="46">
                  <c:v>21.54</c:v>
                </c:pt>
                <c:pt idx="47">
                  <c:v>20.81</c:v>
                </c:pt>
                <c:pt idx="48">
                  <c:v>20.94</c:v>
                </c:pt>
                <c:pt idx="49">
                  <c:v>21.06</c:v>
                </c:pt>
                <c:pt idx="50">
                  <c:v>21.02</c:v>
                </c:pt>
                <c:pt idx="51">
                  <c:v>20.99</c:v>
                </c:pt>
                <c:pt idx="52">
                  <c:v>21.59</c:v>
                </c:pt>
                <c:pt idx="53">
                  <c:v>21.33</c:v>
                </c:pt>
                <c:pt idx="54">
                  <c:v>21.43</c:v>
                </c:pt>
                <c:pt idx="55">
                  <c:v>20.71</c:v>
                </c:pt>
                <c:pt idx="56">
                  <c:v>20.059999999999999</c:v>
                </c:pt>
                <c:pt idx="57">
                  <c:v>19.899999999999999</c:v>
                </c:pt>
                <c:pt idx="58">
                  <c:v>21.04</c:v>
                </c:pt>
                <c:pt idx="59">
                  <c:v>20.61</c:v>
                </c:pt>
                <c:pt idx="60">
                  <c:v>20.67</c:v>
                </c:pt>
                <c:pt idx="61">
                  <c:v>19.63</c:v>
                </c:pt>
                <c:pt idx="62">
                  <c:v>18.850000000000001</c:v>
                </c:pt>
                <c:pt idx="63">
                  <c:v>20.010000000000002</c:v>
                </c:pt>
                <c:pt idx="64">
                  <c:v>21.45</c:v>
                </c:pt>
                <c:pt idx="65">
                  <c:v>21.07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22024"/>
        <c:axId val="781220456"/>
      </c:lineChart>
      <c:dateAx>
        <c:axId val="78122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0456"/>
        <c:crosses val="autoZero"/>
        <c:auto val="1"/>
        <c:lblOffset val="100"/>
        <c:baseTimeUnit val="days"/>
      </c:dateAx>
      <c:valAx>
        <c:axId val="7812204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2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51.97</c:v>
                </c:pt>
                <c:pt idx="1">
                  <c:v>52.36</c:v>
                </c:pt>
                <c:pt idx="2">
                  <c:v>52.5</c:v>
                </c:pt>
                <c:pt idx="3">
                  <c:v>51.61</c:v>
                </c:pt>
                <c:pt idx="4">
                  <c:v>51.14</c:v>
                </c:pt>
                <c:pt idx="5">
                  <c:v>50.99</c:v>
                </c:pt>
                <c:pt idx="6">
                  <c:v>50.83</c:v>
                </c:pt>
                <c:pt idx="7">
                  <c:v>50.06</c:v>
                </c:pt>
                <c:pt idx="8">
                  <c:v>49.67</c:v>
                </c:pt>
                <c:pt idx="9">
                  <c:v>50.54</c:v>
                </c:pt>
                <c:pt idx="10">
                  <c:v>50.4</c:v>
                </c:pt>
                <c:pt idx="11">
                  <c:v>52.47</c:v>
                </c:pt>
                <c:pt idx="12">
                  <c:v>53.63</c:v>
                </c:pt>
                <c:pt idx="13">
                  <c:v>54.04</c:v>
                </c:pt>
                <c:pt idx="14">
                  <c:v>53.57</c:v>
                </c:pt>
                <c:pt idx="15">
                  <c:v>53.22</c:v>
                </c:pt>
                <c:pt idx="16">
                  <c:v>53.08</c:v>
                </c:pt>
                <c:pt idx="17">
                  <c:v>53.55</c:v>
                </c:pt>
                <c:pt idx="18">
                  <c:v>53.91</c:v>
                </c:pt>
                <c:pt idx="20">
                  <c:v>53.87</c:v>
                </c:pt>
                <c:pt idx="21">
                  <c:v>53.7</c:v>
                </c:pt>
                <c:pt idx="22">
                  <c:v>53.84</c:v>
                </c:pt>
                <c:pt idx="23">
                  <c:v>54.46</c:v>
                </c:pt>
                <c:pt idx="24">
                  <c:v>53.85</c:v>
                </c:pt>
                <c:pt idx="25">
                  <c:v>53.8</c:v>
                </c:pt>
                <c:pt idx="26">
                  <c:v>54</c:v>
                </c:pt>
                <c:pt idx="27">
                  <c:v>53.95</c:v>
                </c:pt>
                <c:pt idx="28">
                  <c:v>54.39</c:v>
                </c:pt>
                <c:pt idx="29">
                  <c:v>54.89</c:v>
                </c:pt>
                <c:pt idx="30">
                  <c:v>54.89</c:v>
                </c:pt>
                <c:pt idx="31">
                  <c:v>54.47</c:v>
                </c:pt>
                <c:pt idx="32">
                  <c:v>54.19</c:v>
                </c:pt>
                <c:pt idx="33">
                  <c:v>54.15</c:v>
                </c:pt>
                <c:pt idx="34">
                  <c:v>54.16</c:v>
                </c:pt>
                <c:pt idx="35">
                  <c:v>53.75</c:v>
                </c:pt>
                <c:pt idx="36">
                  <c:v>53.28</c:v>
                </c:pt>
                <c:pt idx="37">
                  <c:v>53.51</c:v>
                </c:pt>
                <c:pt idx="38">
                  <c:v>53.82</c:v>
                </c:pt>
                <c:pt idx="39">
                  <c:v>53.97</c:v>
                </c:pt>
                <c:pt idx="40">
                  <c:v>52.46</c:v>
                </c:pt>
                <c:pt idx="41">
                  <c:v>49.39</c:v>
                </c:pt>
                <c:pt idx="42">
                  <c:v>49.16</c:v>
                </c:pt>
                <c:pt idx="43">
                  <c:v>49.56</c:v>
                </c:pt>
                <c:pt idx="44">
                  <c:v>48.97</c:v>
                </c:pt>
                <c:pt idx="45">
                  <c:v>48.98</c:v>
                </c:pt>
                <c:pt idx="46">
                  <c:v>48.62</c:v>
                </c:pt>
                <c:pt idx="47">
                  <c:v>48.83</c:v>
                </c:pt>
                <c:pt idx="48">
                  <c:v>48.04</c:v>
                </c:pt>
                <c:pt idx="49">
                  <c:v>48.31</c:v>
                </c:pt>
                <c:pt idx="50">
                  <c:v>48.69</c:v>
                </c:pt>
                <c:pt idx="51">
                  <c:v>48.72</c:v>
                </c:pt>
                <c:pt idx="52">
                  <c:v>48.97</c:v>
                </c:pt>
                <c:pt idx="53">
                  <c:v>49.29</c:v>
                </c:pt>
                <c:pt idx="54">
                  <c:v>48.59</c:v>
                </c:pt>
                <c:pt idx="55">
                  <c:v>48.86</c:v>
                </c:pt>
                <c:pt idx="56">
                  <c:v>48.11</c:v>
                </c:pt>
                <c:pt idx="57">
                  <c:v>48.17</c:v>
                </c:pt>
                <c:pt idx="58">
                  <c:v>48.02</c:v>
                </c:pt>
                <c:pt idx="59">
                  <c:v>48.78</c:v>
                </c:pt>
                <c:pt idx="60">
                  <c:v>48.57</c:v>
                </c:pt>
                <c:pt idx="61">
                  <c:v>47.84</c:v>
                </c:pt>
                <c:pt idx="62">
                  <c:v>46.96</c:v>
                </c:pt>
                <c:pt idx="63">
                  <c:v>45.08</c:v>
                </c:pt>
                <c:pt idx="64">
                  <c:v>46.51</c:v>
                </c:pt>
                <c:pt idx="65">
                  <c:v>49.46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31824"/>
        <c:axId val="781234176"/>
      </c:lineChart>
      <c:dateAx>
        <c:axId val="781231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34176"/>
        <c:crosses val="autoZero"/>
        <c:auto val="1"/>
        <c:lblOffset val="100"/>
        <c:baseTimeUnit val="days"/>
      </c:dateAx>
      <c:valAx>
        <c:axId val="7812341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3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50.51</c:v>
                </c:pt>
                <c:pt idx="1">
                  <c:v>50.11</c:v>
                </c:pt>
                <c:pt idx="2">
                  <c:v>49.84</c:v>
                </c:pt>
                <c:pt idx="3">
                  <c:v>49.12</c:v>
                </c:pt>
                <c:pt idx="4">
                  <c:v>49.62</c:v>
                </c:pt>
                <c:pt idx="5">
                  <c:v>47.85</c:v>
                </c:pt>
                <c:pt idx="6">
                  <c:v>47.68</c:v>
                </c:pt>
                <c:pt idx="7">
                  <c:v>47.49</c:v>
                </c:pt>
                <c:pt idx="8">
                  <c:v>47.5</c:v>
                </c:pt>
                <c:pt idx="9">
                  <c:v>48.31</c:v>
                </c:pt>
                <c:pt idx="10">
                  <c:v>47.73</c:v>
                </c:pt>
                <c:pt idx="11">
                  <c:v>49.17</c:v>
                </c:pt>
                <c:pt idx="12">
                  <c:v>49.92</c:v>
                </c:pt>
                <c:pt idx="13">
                  <c:v>48.74</c:v>
                </c:pt>
                <c:pt idx="14">
                  <c:v>49.21</c:v>
                </c:pt>
                <c:pt idx="15">
                  <c:v>49.62</c:v>
                </c:pt>
                <c:pt idx="16">
                  <c:v>48.95</c:v>
                </c:pt>
                <c:pt idx="17">
                  <c:v>49.25</c:v>
                </c:pt>
                <c:pt idx="18">
                  <c:v>50.21</c:v>
                </c:pt>
                <c:pt idx="19">
                  <c:v>49.59</c:v>
                </c:pt>
                <c:pt idx="20">
                  <c:v>50.26</c:v>
                </c:pt>
                <c:pt idx="21">
                  <c:v>50.34</c:v>
                </c:pt>
                <c:pt idx="22">
                  <c:v>50.78</c:v>
                </c:pt>
                <c:pt idx="23">
                  <c:v>50.13</c:v>
                </c:pt>
                <c:pt idx="24">
                  <c:v>50.08</c:v>
                </c:pt>
                <c:pt idx="25">
                  <c:v>49.31</c:v>
                </c:pt>
                <c:pt idx="26">
                  <c:v>48.8</c:v>
                </c:pt>
                <c:pt idx="27">
                  <c:v>49.9</c:v>
                </c:pt>
                <c:pt idx="28">
                  <c:v>49.96</c:v>
                </c:pt>
                <c:pt idx="29">
                  <c:v>48.79</c:v>
                </c:pt>
                <c:pt idx="30">
                  <c:v>49.13</c:v>
                </c:pt>
                <c:pt idx="31">
                  <c:v>48.71</c:v>
                </c:pt>
                <c:pt idx="32">
                  <c:v>50.11</c:v>
                </c:pt>
                <c:pt idx="33">
                  <c:v>50.27</c:v>
                </c:pt>
                <c:pt idx="34">
                  <c:v>50.41</c:v>
                </c:pt>
                <c:pt idx="35">
                  <c:v>49.67</c:v>
                </c:pt>
                <c:pt idx="36">
                  <c:v>49.02</c:v>
                </c:pt>
                <c:pt idx="37">
                  <c:v>50.32</c:v>
                </c:pt>
                <c:pt idx="38">
                  <c:v>52.9</c:v>
                </c:pt>
                <c:pt idx="39">
                  <c:v>51.72</c:v>
                </c:pt>
                <c:pt idx="40">
                  <c:v>52.06</c:v>
                </c:pt>
                <c:pt idx="41">
                  <c:v>52.33</c:v>
                </c:pt>
                <c:pt idx="42">
                  <c:v>52.16</c:v>
                </c:pt>
                <c:pt idx="43">
                  <c:v>51.68</c:v>
                </c:pt>
                <c:pt idx="44">
                  <c:v>51.44</c:v>
                </c:pt>
                <c:pt idx="45">
                  <c:v>51.35</c:v>
                </c:pt>
                <c:pt idx="46">
                  <c:v>51.59</c:v>
                </c:pt>
                <c:pt idx="47">
                  <c:v>51.19</c:v>
                </c:pt>
                <c:pt idx="48">
                  <c:v>52</c:v>
                </c:pt>
                <c:pt idx="49">
                  <c:v>51.64</c:v>
                </c:pt>
                <c:pt idx="50">
                  <c:v>51.57</c:v>
                </c:pt>
                <c:pt idx="51">
                  <c:v>51.72</c:v>
                </c:pt>
                <c:pt idx="52">
                  <c:v>51.91</c:v>
                </c:pt>
                <c:pt idx="53">
                  <c:v>51.1</c:v>
                </c:pt>
                <c:pt idx="54">
                  <c:v>50.23</c:v>
                </c:pt>
                <c:pt idx="55">
                  <c:v>49.05</c:v>
                </c:pt>
                <c:pt idx="56">
                  <c:v>48.54</c:v>
                </c:pt>
                <c:pt idx="57">
                  <c:v>49.16</c:v>
                </c:pt>
                <c:pt idx="58">
                  <c:v>50.08</c:v>
                </c:pt>
                <c:pt idx="59">
                  <c:v>49.48</c:v>
                </c:pt>
                <c:pt idx="60">
                  <c:v>48.42</c:v>
                </c:pt>
                <c:pt idx="61">
                  <c:v>47.44</c:v>
                </c:pt>
                <c:pt idx="62">
                  <c:v>46.19</c:v>
                </c:pt>
                <c:pt idx="63">
                  <c:v>47.61</c:v>
                </c:pt>
                <c:pt idx="64">
                  <c:v>50.82</c:v>
                </c:pt>
                <c:pt idx="65">
                  <c:v>50.8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35744"/>
        <c:axId val="781234568"/>
      </c:lineChart>
      <c:dateAx>
        <c:axId val="781235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34568"/>
        <c:crosses val="autoZero"/>
        <c:auto val="1"/>
        <c:lblOffset val="100"/>
        <c:baseTimeUnit val="days"/>
      </c:dateAx>
      <c:valAx>
        <c:axId val="7812345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3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13-Sep-16</c:v>
                </c:pt>
                <c:pt idx="9">
                  <c:v>12-Sep-16</c:v>
                </c:pt>
                <c:pt idx="10">
                  <c:v>9-Sep-16</c:v>
                </c:pt>
                <c:pt idx="11">
                  <c:v>8-Sep-16</c:v>
                </c:pt>
                <c:pt idx="12">
                  <c:v>7-Sep-16</c:v>
                </c:pt>
                <c:pt idx="13">
                  <c:v>6-Sep-16</c:v>
                </c:pt>
                <c:pt idx="14">
                  <c:v>2-Sep-16</c:v>
                </c:pt>
                <c:pt idx="15">
                  <c:v>1-Sep-16</c:v>
                </c:pt>
                <c:pt idx="16">
                  <c:v>31-Aug-16</c:v>
                </c:pt>
                <c:pt idx="17">
                  <c:v>30-Aug-16</c:v>
                </c:pt>
                <c:pt idx="18">
                  <c:v>29-Aug-16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68.489999999999995</c:v>
                </c:pt>
                <c:pt idx="1">
                  <c:v>68.94</c:v>
                </c:pt>
                <c:pt idx="2">
                  <c:v>68.66</c:v>
                </c:pt>
                <c:pt idx="3">
                  <c:v>67.87</c:v>
                </c:pt>
                <c:pt idx="4">
                  <c:v>67.459999999999994</c:v>
                </c:pt>
                <c:pt idx="5">
                  <c:v>67.41</c:v>
                </c:pt>
                <c:pt idx="6">
                  <c:v>67.819999999999993</c:v>
                </c:pt>
                <c:pt idx="7">
                  <c:v>67.39</c:v>
                </c:pt>
                <c:pt idx="8">
                  <c:v>67.92</c:v>
                </c:pt>
                <c:pt idx="9">
                  <c:v>68.48</c:v>
                </c:pt>
                <c:pt idx="10">
                  <c:v>67.959999999999994</c:v>
                </c:pt>
                <c:pt idx="11">
                  <c:v>69.22</c:v>
                </c:pt>
                <c:pt idx="12">
                  <c:v>69.44</c:v>
                </c:pt>
                <c:pt idx="13">
                  <c:v>69.31</c:v>
                </c:pt>
                <c:pt idx="14">
                  <c:v>68.95</c:v>
                </c:pt>
                <c:pt idx="15">
                  <c:v>68.66</c:v>
                </c:pt>
                <c:pt idx="16">
                  <c:v>68.959999999999994</c:v>
                </c:pt>
                <c:pt idx="17">
                  <c:v>69.17</c:v>
                </c:pt>
                <c:pt idx="18">
                  <c:v>68.739999999999995</c:v>
                </c:pt>
                <c:pt idx="20">
                  <c:v>68.319999999999993</c:v>
                </c:pt>
                <c:pt idx="21">
                  <c:v>68.540000000000006</c:v>
                </c:pt>
                <c:pt idx="22">
                  <c:v>68.260000000000005</c:v>
                </c:pt>
                <c:pt idx="23">
                  <c:v>68.36</c:v>
                </c:pt>
                <c:pt idx="24">
                  <c:v>68.87</c:v>
                </c:pt>
                <c:pt idx="25">
                  <c:v>69.17</c:v>
                </c:pt>
                <c:pt idx="26">
                  <c:v>69.44</c:v>
                </c:pt>
                <c:pt idx="27">
                  <c:v>69.12</c:v>
                </c:pt>
                <c:pt idx="28">
                  <c:v>68.95</c:v>
                </c:pt>
                <c:pt idx="29">
                  <c:v>69.39</c:v>
                </c:pt>
                <c:pt idx="30">
                  <c:v>69.13</c:v>
                </c:pt>
                <c:pt idx="31">
                  <c:v>69.11</c:v>
                </c:pt>
                <c:pt idx="32">
                  <c:v>69.42</c:v>
                </c:pt>
                <c:pt idx="33">
                  <c:v>69.37</c:v>
                </c:pt>
                <c:pt idx="34">
                  <c:v>69.17</c:v>
                </c:pt>
                <c:pt idx="35">
                  <c:v>68.84</c:v>
                </c:pt>
                <c:pt idx="36">
                  <c:v>68.62</c:v>
                </c:pt>
                <c:pt idx="37">
                  <c:v>68.63</c:v>
                </c:pt>
                <c:pt idx="38">
                  <c:v>68.11</c:v>
                </c:pt>
                <c:pt idx="39">
                  <c:v>68.39</c:v>
                </c:pt>
                <c:pt idx="40">
                  <c:v>68.33</c:v>
                </c:pt>
                <c:pt idx="41">
                  <c:v>69.17</c:v>
                </c:pt>
                <c:pt idx="42">
                  <c:v>68.86</c:v>
                </c:pt>
                <c:pt idx="43">
                  <c:v>69.040000000000006</c:v>
                </c:pt>
                <c:pt idx="44">
                  <c:v>69.22</c:v>
                </c:pt>
                <c:pt idx="45">
                  <c:v>69.2</c:v>
                </c:pt>
                <c:pt idx="46">
                  <c:v>68.89</c:v>
                </c:pt>
                <c:pt idx="47">
                  <c:v>69.099999999999994</c:v>
                </c:pt>
                <c:pt idx="48">
                  <c:v>69.12</c:v>
                </c:pt>
                <c:pt idx="49">
                  <c:v>69.349999999999994</c:v>
                </c:pt>
                <c:pt idx="50">
                  <c:v>69.489999999999995</c:v>
                </c:pt>
                <c:pt idx="51">
                  <c:v>69.31</c:v>
                </c:pt>
                <c:pt idx="52">
                  <c:v>69.28</c:v>
                </c:pt>
                <c:pt idx="53">
                  <c:v>69.599999999999994</c:v>
                </c:pt>
                <c:pt idx="54">
                  <c:v>69.94</c:v>
                </c:pt>
                <c:pt idx="55">
                  <c:v>69.66</c:v>
                </c:pt>
                <c:pt idx="56">
                  <c:v>68.94</c:v>
                </c:pt>
                <c:pt idx="57">
                  <c:v>69.459999999999994</c:v>
                </c:pt>
                <c:pt idx="58">
                  <c:v>69.31</c:v>
                </c:pt>
                <c:pt idx="59">
                  <c:v>69.56</c:v>
                </c:pt>
                <c:pt idx="60">
                  <c:v>69.95</c:v>
                </c:pt>
                <c:pt idx="61">
                  <c:v>68.47</c:v>
                </c:pt>
                <c:pt idx="62">
                  <c:v>67.73</c:v>
                </c:pt>
                <c:pt idx="63">
                  <c:v>66.06</c:v>
                </c:pt>
                <c:pt idx="64">
                  <c:v>66.260000000000005</c:v>
                </c:pt>
                <c:pt idx="65">
                  <c:v>67.86</c:v>
                </c:pt>
                <c:pt idx="66">
                  <c:v>67.02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36528"/>
        <c:axId val="781232608"/>
      </c:lineChart>
      <c:catAx>
        <c:axId val="781236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32608"/>
        <c:crosses val="autoZero"/>
        <c:auto val="1"/>
        <c:lblAlgn val="ctr"/>
        <c:lblOffset val="100"/>
        <c:noMultiLvlLbl val="0"/>
      </c:catAx>
      <c:valAx>
        <c:axId val="78123260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3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9/23/2016</c:v>
                </c:pt>
                <c:pt idx="1">
                  <c:v>9/22/2016</c:v>
                </c:pt>
                <c:pt idx="2">
                  <c:v>9/21/2016</c:v>
                </c:pt>
                <c:pt idx="3">
                  <c:v>9/20/2016</c:v>
                </c:pt>
                <c:pt idx="4">
                  <c:v>9/19/2016</c:v>
                </c:pt>
                <c:pt idx="5">
                  <c:v>9/16/2016</c:v>
                </c:pt>
                <c:pt idx="6">
                  <c:v>9/15/2016</c:v>
                </c:pt>
                <c:pt idx="7">
                  <c:v>9/14/2016</c:v>
                </c:pt>
                <c:pt idx="8">
                  <c:v>9/13/2016</c:v>
                </c:pt>
                <c:pt idx="9">
                  <c:v>9/12/2016</c:v>
                </c:pt>
                <c:pt idx="10">
                  <c:v>9/9/2016</c:v>
                </c:pt>
                <c:pt idx="11">
                  <c:v>9/8/2016</c:v>
                </c:pt>
                <c:pt idx="12">
                  <c:v>9/7/2016</c:v>
                </c:pt>
                <c:pt idx="13">
                  <c:v>9/6/2016</c:v>
                </c:pt>
                <c:pt idx="14">
                  <c:v>9/2/2016</c:v>
                </c:pt>
                <c:pt idx="15">
                  <c:v>9/1/2016</c:v>
                </c:pt>
                <c:pt idx="16">
                  <c:v>8/31/2016</c:v>
                </c:pt>
                <c:pt idx="17">
                  <c:v>8/30/2016</c:v>
                </c:pt>
                <c:pt idx="18">
                  <c:v>8/29/2016</c:v>
                </c:pt>
                <c:pt idx="19">
                  <c:v>8/26/2016</c:v>
                </c:pt>
                <c:pt idx="20">
                  <c:v>8/25/2016</c:v>
                </c:pt>
                <c:pt idx="21">
                  <c:v>8/24/2016</c:v>
                </c:pt>
                <c:pt idx="22">
                  <c:v>8/23/2016</c:v>
                </c:pt>
                <c:pt idx="23">
                  <c:v>8/22/2016</c:v>
                </c:pt>
                <c:pt idx="24">
                  <c:v>8/19/2016</c:v>
                </c:pt>
                <c:pt idx="25">
                  <c:v>8/18/2016</c:v>
                </c:pt>
                <c:pt idx="26">
                  <c:v>8/17/2016</c:v>
                </c:pt>
                <c:pt idx="27">
                  <c:v>8/16/2016</c:v>
                </c:pt>
                <c:pt idx="28">
                  <c:v>8/15/2016</c:v>
                </c:pt>
                <c:pt idx="29">
                  <c:v>8/12/2016</c:v>
                </c:pt>
                <c:pt idx="30">
                  <c:v>8/11/2016</c:v>
                </c:pt>
                <c:pt idx="31">
                  <c:v>8/10/2016</c:v>
                </c:pt>
                <c:pt idx="32">
                  <c:v>8/9/2016</c:v>
                </c:pt>
                <c:pt idx="33">
                  <c:v>8/8/2016</c:v>
                </c:pt>
                <c:pt idx="34">
                  <c:v>8/5/2016</c:v>
                </c:pt>
                <c:pt idx="35">
                  <c:v>8/4/2016</c:v>
                </c:pt>
                <c:pt idx="36">
                  <c:v>8/4/2016</c:v>
                </c:pt>
                <c:pt idx="37">
                  <c:v>8/3/2016</c:v>
                </c:pt>
                <c:pt idx="38">
                  <c:v>8/2/2016</c:v>
                </c:pt>
                <c:pt idx="39">
                  <c:v>8/1/2016</c:v>
                </c:pt>
                <c:pt idx="40">
                  <c:v>7/29/2016</c:v>
                </c:pt>
                <c:pt idx="41">
                  <c:v>7/28/2016</c:v>
                </c:pt>
                <c:pt idx="42">
                  <c:v>7/27/2016</c:v>
                </c:pt>
                <c:pt idx="43">
                  <c:v>7/26/2016</c:v>
                </c:pt>
                <c:pt idx="44">
                  <c:v>7/25/2016</c:v>
                </c:pt>
                <c:pt idx="45">
                  <c:v>7/22/2016</c:v>
                </c:pt>
                <c:pt idx="46">
                  <c:v>7/21/2016</c:v>
                </c:pt>
                <c:pt idx="47">
                  <c:v>7/20/2016</c:v>
                </c:pt>
                <c:pt idx="48">
                  <c:v>7/19/2016</c:v>
                </c:pt>
                <c:pt idx="49">
                  <c:v>7/18/2016</c:v>
                </c:pt>
                <c:pt idx="50">
                  <c:v>7/15/2016</c:v>
                </c:pt>
                <c:pt idx="51">
                  <c:v>7/14/2016</c:v>
                </c:pt>
                <c:pt idx="52">
                  <c:v>7/13/2016</c:v>
                </c:pt>
                <c:pt idx="53">
                  <c:v>7/12/2016</c:v>
                </c:pt>
                <c:pt idx="54">
                  <c:v>7/11/2016</c:v>
                </c:pt>
                <c:pt idx="55">
                  <c:v>7/8/2016</c:v>
                </c:pt>
                <c:pt idx="56">
                  <c:v>7/7/2016</c:v>
                </c:pt>
                <c:pt idx="57">
                  <c:v>7/6/2016</c:v>
                </c:pt>
                <c:pt idx="58">
                  <c:v>7/5/2016</c:v>
                </c:pt>
                <c:pt idx="59">
                  <c:v>7/1/2016</c:v>
                </c:pt>
                <c:pt idx="60">
                  <c:v>6/30/2016</c:v>
                </c:pt>
                <c:pt idx="61">
                  <c:v>6/29/2016</c:v>
                </c:pt>
                <c:pt idx="62">
                  <c:v>6/28/2016</c:v>
                </c:pt>
                <c:pt idx="63">
                  <c:v>6/27/2016</c:v>
                </c:pt>
                <c:pt idx="64">
                  <c:v>6/24/2016</c:v>
                </c:pt>
                <c:pt idx="65">
                  <c:v>6/23/2016</c:v>
                </c:pt>
                <c:pt idx="66">
                  <c:v>6/22/2016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93.62</c:v>
                </c:pt>
                <c:pt idx="1">
                  <c:v>93.91</c:v>
                </c:pt>
                <c:pt idx="2">
                  <c:v>93.11</c:v>
                </c:pt>
                <c:pt idx="3">
                  <c:v>91.92</c:v>
                </c:pt>
                <c:pt idx="4">
                  <c:v>92.03</c:v>
                </c:pt>
                <c:pt idx="5">
                  <c:v>91.35</c:v>
                </c:pt>
                <c:pt idx="6">
                  <c:v>91.51</c:v>
                </c:pt>
                <c:pt idx="7">
                  <c:v>90.67</c:v>
                </c:pt>
                <c:pt idx="8">
                  <c:v>90.74</c:v>
                </c:pt>
                <c:pt idx="9">
                  <c:v>92.38</c:v>
                </c:pt>
                <c:pt idx="10">
                  <c:v>90.78</c:v>
                </c:pt>
                <c:pt idx="11">
                  <c:v>93.99</c:v>
                </c:pt>
                <c:pt idx="12">
                  <c:v>93.94</c:v>
                </c:pt>
                <c:pt idx="13">
                  <c:v>95.15</c:v>
                </c:pt>
                <c:pt idx="14">
                  <c:v>94.16</c:v>
                </c:pt>
                <c:pt idx="15">
                  <c:v>93.8</c:v>
                </c:pt>
                <c:pt idx="16">
                  <c:v>93.9</c:v>
                </c:pt>
                <c:pt idx="17">
                  <c:v>94.37</c:v>
                </c:pt>
                <c:pt idx="18">
                  <c:v>94.01</c:v>
                </c:pt>
                <c:pt idx="19">
                  <c:v>92.27</c:v>
                </c:pt>
                <c:pt idx="20">
                  <c:v>92.08</c:v>
                </c:pt>
                <c:pt idx="21">
                  <c:v>92.1</c:v>
                </c:pt>
                <c:pt idx="22">
                  <c:v>92.03</c:v>
                </c:pt>
                <c:pt idx="23">
                  <c:v>91.36</c:v>
                </c:pt>
                <c:pt idx="24">
                  <c:v>91.58</c:v>
                </c:pt>
                <c:pt idx="25">
                  <c:v>91.67</c:v>
                </c:pt>
                <c:pt idx="26">
                  <c:v>89.82</c:v>
                </c:pt>
                <c:pt idx="27">
                  <c:v>89.12</c:v>
                </c:pt>
                <c:pt idx="28">
                  <c:v>88.92</c:v>
                </c:pt>
                <c:pt idx="29">
                  <c:v>88.36</c:v>
                </c:pt>
                <c:pt idx="30">
                  <c:v>89.48</c:v>
                </c:pt>
                <c:pt idx="31">
                  <c:v>88.57</c:v>
                </c:pt>
                <c:pt idx="32">
                  <c:v>89.25</c:v>
                </c:pt>
                <c:pt idx="33">
                  <c:v>89.52</c:v>
                </c:pt>
                <c:pt idx="34">
                  <c:v>88.88</c:v>
                </c:pt>
                <c:pt idx="35">
                  <c:v>87.61</c:v>
                </c:pt>
                <c:pt idx="37">
                  <c:v>88.33</c:v>
                </c:pt>
                <c:pt idx="38">
                  <c:v>87.17</c:v>
                </c:pt>
                <c:pt idx="39">
                  <c:v>88.55</c:v>
                </c:pt>
                <c:pt idx="40">
                  <c:v>89.78</c:v>
                </c:pt>
                <c:pt idx="41">
                  <c:v>90.02</c:v>
                </c:pt>
                <c:pt idx="42">
                  <c:v>90.14</c:v>
                </c:pt>
                <c:pt idx="43">
                  <c:v>92.75</c:v>
                </c:pt>
                <c:pt idx="44">
                  <c:v>91.96</c:v>
                </c:pt>
                <c:pt idx="45">
                  <c:v>92.01</c:v>
                </c:pt>
                <c:pt idx="46">
                  <c:v>91.56</c:v>
                </c:pt>
                <c:pt idx="47">
                  <c:v>91.75</c:v>
                </c:pt>
                <c:pt idx="48">
                  <c:v>91.4</c:v>
                </c:pt>
                <c:pt idx="49">
                  <c:v>91.61</c:v>
                </c:pt>
                <c:pt idx="50">
                  <c:v>91.49</c:v>
                </c:pt>
                <c:pt idx="51">
                  <c:v>91.79</c:v>
                </c:pt>
                <c:pt idx="52">
                  <c:v>90.77</c:v>
                </c:pt>
                <c:pt idx="53">
                  <c:v>88.42</c:v>
                </c:pt>
                <c:pt idx="54">
                  <c:v>86.95</c:v>
                </c:pt>
                <c:pt idx="55">
                  <c:v>86.42</c:v>
                </c:pt>
                <c:pt idx="56">
                  <c:v>84.04</c:v>
                </c:pt>
                <c:pt idx="57">
                  <c:v>84.95</c:v>
                </c:pt>
                <c:pt idx="58">
                  <c:v>83.9</c:v>
                </c:pt>
                <c:pt idx="59">
                  <c:v>85.2</c:v>
                </c:pt>
                <c:pt idx="60">
                  <c:v>85.13</c:v>
                </c:pt>
                <c:pt idx="61">
                  <c:v>83.75</c:v>
                </c:pt>
                <c:pt idx="62">
                  <c:v>82.23</c:v>
                </c:pt>
                <c:pt idx="63">
                  <c:v>79.680000000000007</c:v>
                </c:pt>
                <c:pt idx="64">
                  <c:v>82.64</c:v>
                </c:pt>
                <c:pt idx="65">
                  <c:v>87</c:v>
                </c:pt>
                <c:pt idx="66">
                  <c:v>86.05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33392"/>
        <c:axId val="781210264"/>
      </c:lineChart>
      <c:catAx>
        <c:axId val="781233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10264"/>
        <c:crosses val="autoZero"/>
        <c:auto val="1"/>
        <c:lblAlgn val="ctr"/>
        <c:lblOffset val="100"/>
        <c:noMultiLvlLbl val="0"/>
      </c:catAx>
      <c:valAx>
        <c:axId val="7812102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3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166.65</c:v>
                </c:pt>
                <c:pt idx="1">
                  <c:v>168.84</c:v>
                </c:pt>
                <c:pt idx="2">
                  <c:v>169.83</c:v>
                </c:pt>
                <c:pt idx="3">
                  <c:v>168.23</c:v>
                </c:pt>
                <c:pt idx="4">
                  <c:v>170.73</c:v>
                </c:pt>
                <c:pt idx="5">
                  <c:v>171.24</c:v>
                </c:pt>
                <c:pt idx="6">
                  <c:v>172.72</c:v>
                </c:pt>
                <c:pt idx="8">
                  <c:v>169.61</c:v>
                </c:pt>
                <c:pt idx="9">
                  <c:v>165.24</c:v>
                </c:pt>
                <c:pt idx="10">
                  <c:v>164.48</c:v>
                </c:pt>
                <c:pt idx="11">
                  <c:v>160.78</c:v>
                </c:pt>
                <c:pt idx="12">
                  <c:v>168.38</c:v>
                </c:pt>
                <c:pt idx="13">
                  <c:v>168.9</c:v>
                </c:pt>
                <c:pt idx="14">
                  <c:v>171.1</c:v>
                </c:pt>
                <c:pt idx="15">
                  <c:v>173.11</c:v>
                </c:pt>
                <c:pt idx="16">
                  <c:v>177.09</c:v>
                </c:pt>
                <c:pt idx="17">
                  <c:v>176.42</c:v>
                </c:pt>
                <c:pt idx="18">
                  <c:v>177</c:v>
                </c:pt>
                <c:pt idx="19">
                  <c:v>177.4</c:v>
                </c:pt>
                <c:pt idx="20">
                  <c:v>177.16</c:v>
                </c:pt>
                <c:pt idx="21">
                  <c:v>176.04</c:v>
                </c:pt>
                <c:pt idx="22">
                  <c:v>175.3</c:v>
                </c:pt>
                <c:pt idx="23">
                  <c:v>177.34</c:v>
                </c:pt>
                <c:pt idx="24">
                  <c:v>175.93</c:v>
                </c:pt>
                <c:pt idx="25">
                  <c:v>174.93</c:v>
                </c:pt>
                <c:pt idx="26">
                  <c:v>173.93</c:v>
                </c:pt>
                <c:pt idx="27">
                  <c:v>173.03</c:v>
                </c:pt>
                <c:pt idx="28">
                  <c:v>172.4</c:v>
                </c:pt>
                <c:pt idx="29">
                  <c:v>175.54</c:v>
                </c:pt>
                <c:pt idx="30">
                  <c:v>172.47</c:v>
                </c:pt>
                <c:pt idx="31">
                  <c:v>172.09</c:v>
                </c:pt>
                <c:pt idx="32">
                  <c:v>171.85</c:v>
                </c:pt>
                <c:pt idx="33">
                  <c:v>171.17</c:v>
                </c:pt>
                <c:pt idx="34">
                  <c:v>168.35</c:v>
                </c:pt>
                <c:pt idx="35">
                  <c:v>170.12</c:v>
                </c:pt>
                <c:pt idx="36">
                  <c:v>166.99</c:v>
                </c:pt>
                <c:pt idx="37">
                  <c:v>164.11</c:v>
                </c:pt>
                <c:pt idx="38">
                  <c:v>162.88999999999999</c:v>
                </c:pt>
                <c:pt idx="39">
                  <c:v>163.51</c:v>
                </c:pt>
                <c:pt idx="40">
                  <c:v>161.97999999999999</c:v>
                </c:pt>
                <c:pt idx="41">
                  <c:v>164.23</c:v>
                </c:pt>
                <c:pt idx="42">
                  <c:v>165.66</c:v>
                </c:pt>
                <c:pt idx="43">
                  <c:v>163.44</c:v>
                </c:pt>
                <c:pt idx="44">
                  <c:v>159.78</c:v>
                </c:pt>
                <c:pt idx="45">
                  <c:v>159.66999999999999</c:v>
                </c:pt>
                <c:pt idx="46">
                  <c:v>160.41</c:v>
                </c:pt>
                <c:pt idx="47">
                  <c:v>162.66999999999999</c:v>
                </c:pt>
                <c:pt idx="48">
                  <c:v>160.53</c:v>
                </c:pt>
                <c:pt idx="49">
                  <c:v>162.33000000000001</c:v>
                </c:pt>
                <c:pt idx="50">
                  <c:v>161.16</c:v>
                </c:pt>
                <c:pt idx="51">
                  <c:v>160.79</c:v>
                </c:pt>
                <c:pt idx="52">
                  <c:v>157.41</c:v>
                </c:pt>
                <c:pt idx="53">
                  <c:v>158.59</c:v>
                </c:pt>
                <c:pt idx="54">
                  <c:v>157.36000000000001</c:v>
                </c:pt>
                <c:pt idx="55">
                  <c:v>155.13999999999999</c:v>
                </c:pt>
                <c:pt idx="56">
                  <c:v>150.99</c:v>
                </c:pt>
                <c:pt idx="57">
                  <c:v>150.63</c:v>
                </c:pt>
                <c:pt idx="58">
                  <c:v>150.76</c:v>
                </c:pt>
                <c:pt idx="59">
                  <c:v>154.22</c:v>
                </c:pt>
                <c:pt idx="60">
                  <c:v>155.4</c:v>
                </c:pt>
                <c:pt idx="61">
                  <c:v>155</c:v>
                </c:pt>
                <c:pt idx="62">
                  <c:v>149.77000000000001</c:v>
                </c:pt>
                <c:pt idx="63">
                  <c:v>143.63</c:v>
                </c:pt>
                <c:pt idx="64">
                  <c:v>148.72</c:v>
                </c:pt>
                <c:pt idx="65">
                  <c:v>158.62</c:v>
                </c:pt>
                <c:pt idx="66">
                  <c:v>155.13999999999999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16536"/>
        <c:axId val="781211048"/>
      </c:lineChart>
      <c:catAx>
        <c:axId val="781216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11048"/>
        <c:crosses val="autoZero"/>
        <c:auto val="1"/>
        <c:lblAlgn val="ctr"/>
        <c:lblOffset val="100"/>
        <c:noMultiLvlLbl val="0"/>
      </c:catAx>
      <c:valAx>
        <c:axId val="7812110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1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42557</c:v>
                </c:pt>
                <c:pt idx="57">
                  <c:v>42556</c:v>
                </c:pt>
                <c:pt idx="58">
                  <c:v>42552</c:v>
                </c:pt>
                <c:pt idx="59">
                  <c:v>42551</c:v>
                </c:pt>
                <c:pt idx="60">
                  <c:v>42550</c:v>
                </c:pt>
                <c:pt idx="61">
                  <c:v>42549</c:v>
                </c:pt>
                <c:pt idx="62">
                  <c:v>42548</c:v>
                </c:pt>
                <c:pt idx="63">
                  <c:v>42545</c:v>
                </c:pt>
                <c:pt idx="64">
                  <c:v>42544</c:v>
                </c:pt>
                <c:pt idx="65">
                  <c:v>42543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50.95</c:v>
                </c:pt>
                <c:pt idx="1">
                  <c:v>51.04</c:v>
                </c:pt>
                <c:pt idx="2">
                  <c:v>50.23</c:v>
                </c:pt>
                <c:pt idx="3">
                  <c:v>50.31</c:v>
                </c:pt>
                <c:pt idx="4">
                  <c:v>50.96</c:v>
                </c:pt>
                <c:pt idx="5">
                  <c:v>51</c:v>
                </c:pt>
                <c:pt idx="6">
                  <c:v>51.71</c:v>
                </c:pt>
                <c:pt idx="7">
                  <c:v>51</c:v>
                </c:pt>
                <c:pt idx="8">
                  <c:v>51.64</c:v>
                </c:pt>
                <c:pt idx="9">
                  <c:v>53.25</c:v>
                </c:pt>
                <c:pt idx="10">
                  <c:v>52.45</c:v>
                </c:pt>
                <c:pt idx="11">
                  <c:v>54.36</c:v>
                </c:pt>
                <c:pt idx="12">
                  <c:v>53.68</c:v>
                </c:pt>
                <c:pt idx="13">
                  <c:v>51.14</c:v>
                </c:pt>
                <c:pt idx="14">
                  <c:v>51.09</c:v>
                </c:pt>
                <c:pt idx="15">
                  <c:v>50.89</c:v>
                </c:pt>
                <c:pt idx="16">
                  <c:v>50.41</c:v>
                </c:pt>
                <c:pt idx="17">
                  <c:v>50.99</c:v>
                </c:pt>
                <c:pt idx="18">
                  <c:v>46.95</c:v>
                </c:pt>
                <c:pt idx="19">
                  <c:v>46.87</c:v>
                </c:pt>
                <c:pt idx="20">
                  <c:v>47.53</c:v>
                </c:pt>
                <c:pt idx="21">
                  <c:v>47.6</c:v>
                </c:pt>
                <c:pt idx="22">
                  <c:v>47.49</c:v>
                </c:pt>
                <c:pt idx="23">
                  <c:v>46.95</c:v>
                </c:pt>
                <c:pt idx="24">
                  <c:v>47.09</c:v>
                </c:pt>
                <c:pt idx="25">
                  <c:v>47.6</c:v>
                </c:pt>
                <c:pt idx="26">
                  <c:v>48.18</c:v>
                </c:pt>
                <c:pt idx="27">
                  <c:v>47.99</c:v>
                </c:pt>
                <c:pt idx="28">
                  <c:v>48.01</c:v>
                </c:pt>
                <c:pt idx="29">
                  <c:v>47.1</c:v>
                </c:pt>
                <c:pt idx="30">
                  <c:v>47.27</c:v>
                </c:pt>
                <c:pt idx="31">
                  <c:v>47.12</c:v>
                </c:pt>
                <c:pt idx="32">
                  <c:v>47.81</c:v>
                </c:pt>
                <c:pt idx="33">
                  <c:v>48.49</c:v>
                </c:pt>
                <c:pt idx="34">
                  <c:v>48.41</c:v>
                </c:pt>
                <c:pt idx="35">
                  <c:v>45.9</c:v>
                </c:pt>
                <c:pt idx="36">
                  <c:v>44.9</c:v>
                </c:pt>
                <c:pt idx="37">
                  <c:v>44.4</c:v>
                </c:pt>
                <c:pt idx="38">
                  <c:v>47.36</c:v>
                </c:pt>
                <c:pt idx="39">
                  <c:v>46.89</c:v>
                </c:pt>
                <c:pt idx="40">
                  <c:v>47.4</c:v>
                </c:pt>
                <c:pt idx="41">
                  <c:v>47.44</c:v>
                </c:pt>
                <c:pt idx="42">
                  <c:v>47.73</c:v>
                </c:pt>
                <c:pt idx="43">
                  <c:v>46.89</c:v>
                </c:pt>
                <c:pt idx="44">
                  <c:v>47.57</c:v>
                </c:pt>
                <c:pt idx="45">
                  <c:v>46.66</c:v>
                </c:pt>
                <c:pt idx="46">
                  <c:v>48.3</c:v>
                </c:pt>
                <c:pt idx="47">
                  <c:v>47.85</c:v>
                </c:pt>
                <c:pt idx="48">
                  <c:v>47.71</c:v>
                </c:pt>
                <c:pt idx="49">
                  <c:v>47.43</c:v>
                </c:pt>
                <c:pt idx="50">
                  <c:v>47.85</c:v>
                </c:pt>
                <c:pt idx="51">
                  <c:v>45.86</c:v>
                </c:pt>
                <c:pt idx="52">
                  <c:v>46.16</c:v>
                </c:pt>
                <c:pt idx="53">
                  <c:v>42.41</c:v>
                </c:pt>
                <c:pt idx="54">
                  <c:v>41.48</c:v>
                </c:pt>
                <c:pt idx="55">
                  <c:v>40.090000000000003</c:v>
                </c:pt>
                <c:pt idx="56">
                  <c:v>39.31</c:v>
                </c:pt>
                <c:pt idx="57">
                  <c:v>40.29</c:v>
                </c:pt>
                <c:pt idx="58">
                  <c:v>41.37</c:v>
                </c:pt>
                <c:pt idx="59">
                  <c:v>41.04</c:v>
                </c:pt>
                <c:pt idx="60">
                  <c:v>40.57</c:v>
                </c:pt>
                <c:pt idx="61">
                  <c:v>38.950000000000003</c:v>
                </c:pt>
                <c:pt idx="62">
                  <c:v>37.75</c:v>
                </c:pt>
                <c:pt idx="63">
                  <c:v>41.06</c:v>
                </c:pt>
                <c:pt idx="64">
                  <c:v>45.17</c:v>
                </c:pt>
                <c:pt idx="65">
                  <c:v>45.09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08696"/>
        <c:axId val="781213792"/>
      </c:lineChart>
      <c:dateAx>
        <c:axId val="78120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13792"/>
        <c:crosses val="autoZero"/>
        <c:auto val="1"/>
        <c:lblOffset val="100"/>
        <c:baseTimeUnit val="days"/>
      </c:dateAx>
      <c:valAx>
        <c:axId val="781213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0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13-Sep-16</c:v>
                </c:pt>
                <c:pt idx="9">
                  <c:v>12-Sep-16</c:v>
                </c:pt>
                <c:pt idx="10">
                  <c:v>9-Sep-16</c:v>
                </c:pt>
                <c:pt idx="11">
                  <c:v>8-Sep-16</c:v>
                </c:pt>
                <c:pt idx="12">
                  <c:v>7-Sep-16</c:v>
                </c:pt>
                <c:pt idx="13">
                  <c:v>6-Sep-16</c:v>
                </c:pt>
                <c:pt idx="14">
                  <c:v>2-Sep-16</c:v>
                </c:pt>
                <c:pt idx="15">
                  <c:v>1-Sep-16</c:v>
                </c:pt>
                <c:pt idx="16">
                  <c:v>31-Aug-16</c:v>
                </c:pt>
                <c:pt idx="17">
                  <c:v>30-Aug-16</c:v>
                </c:pt>
                <c:pt idx="18">
                  <c:v>29-Aug-16</c:v>
                </c:pt>
                <c:pt idx="19">
                  <c:v>26-Aug-16</c:v>
                </c:pt>
                <c:pt idx="20">
                  <c:v>25-Aug-16</c:v>
                </c:pt>
                <c:pt idx="21">
                  <c:v>24-Aug-16</c:v>
                </c:pt>
                <c:pt idx="22">
                  <c:v>23-Aug-16</c:v>
                </c:pt>
                <c:pt idx="23">
                  <c:v>22-Aug-16</c:v>
                </c:pt>
                <c:pt idx="24">
                  <c:v>19-Aug-16</c:v>
                </c:pt>
                <c:pt idx="25">
                  <c:v>18-Aug-16</c:v>
                </c:pt>
                <c:pt idx="26">
                  <c:v>17-Aug-16</c:v>
                </c:pt>
                <c:pt idx="27">
                  <c:v>16-Aug-16</c:v>
                </c:pt>
                <c:pt idx="28">
                  <c:v>15-Aug-16</c:v>
                </c:pt>
                <c:pt idx="29">
                  <c:v>12-Aug-16</c:v>
                </c:pt>
                <c:pt idx="30">
                  <c:v>11-Aug-16</c:v>
                </c:pt>
                <c:pt idx="31">
                  <c:v>10-Aug-16</c:v>
                </c:pt>
                <c:pt idx="32">
                  <c:v>9-Aug-16</c:v>
                </c:pt>
                <c:pt idx="33">
                  <c:v>8-Aug-16</c:v>
                </c:pt>
                <c:pt idx="34">
                  <c:v>5-Aug-16</c:v>
                </c:pt>
                <c:pt idx="35">
                  <c:v>4-Aug-16</c:v>
                </c:pt>
                <c:pt idx="36">
                  <c:v>3-Aug-16</c:v>
                </c:pt>
                <c:pt idx="37">
                  <c:v>2-Aug-16</c:v>
                </c:pt>
                <c:pt idx="38">
                  <c:v>1-Aug-16</c:v>
                </c:pt>
                <c:pt idx="39">
                  <c:v>29-Jul-16</c:v>
                </c:pt>
                <c:pt idx="40">
                  <c:v>28-Jul-16</c:v>
                </c:pt>
                <c:pt idx="41">
                  <c:v>27-Jul-16</c:v>
                </c:pt>
                <c:pt idx="42">
                  <c:v>26-Jul-16</c:v>
                </c:pt>
                <c:pt idx="43">
                  <c:v>25-Jul-16</c:v>
                </c:pt>
                <c:pt idx="44">
                  <c:v>22-Jul-16</c:v>
                </c:pt>
                <c:pt idx="45">
                  <c:v>21-Jul-16</c:v>
                </c:pt>
                <c:pt idx="46">
                  <c:v>20-Jul-16</c:v>
                </c:pt>
                <c:pt idx="47">
                  <c:v>19-Jul-16</c:v>
                </c:pt>
                <c:pt idx="48">
                  <c:v>18-Jul-16</c:v>
                </c:pt>
                <c:pt idx="49">
                  <c:v>15-Jul-16</c:v>
                </c:pt>
                <c:pt idx="50">
                  <c:v>14-Jul-16</c:v>
                </c:pt>
                <c:pt idx="51">
                  <c:v>13-Jul-16</c:v>
                </c:pt>
                <c:pt idx="52">
                  <c:v>12-Jul-16</c:v>
                </c:pt>
                <c:pt idx="53">
                  <c:v>11-Jul-16</c:v>
                </c:pt>
                <c:pt idx="54">
                  <c:v>8-Jul-16</c:v>
                </c:pt>
                <c:pt idx="55">
                  <c:v>7-Jul-16</c:v>
                </c:pt>
                <c:pt idx="56">
                  <c:v>6-Jul-16</c:v>
                </c:pt>
                <c:pt idx="57">
                  <c:v>5-Jul-16</c:v>
                </c:pt>
                <c:pt idx="58">
                  <c:v>1-Jul-16</c:v>
                </c:pt>
                <c:pt idx="59">
                  <c:v>30-Jun-16</c:v>
                </c:pt>
                <c:pt idx="60">
                  <c:v>29-Jun-16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77.66</c:v>
                </c:pt>
                <c:pt idx="1">
                  <c:v>77.56</c:v>
                </c:pt>
                <c:pt idx="2">
                  <c:v>76.849999999999994</c:v>
                </c:pt>
                <c:pt idx="3">
                  <c:v>75.959999999999994</c:v>
                </c:pt>
                <c:pt idx="4">
                  <c:v>76.569999999999993</c:v>
                </c:pt>
                <c:pt idx="5">
                  <c:v>77</c:v>
                </c:pt>
                <c:pt idx="6">
                  <c:v>76.599999999999994</c:v>
                </c:pt>
                <c:pt idx="7">
                  <c:v>75.260000000000005</c:v>
                </c:pt>
                <c:pt idx="8">
                  <c:v>78.09</c:v>
                </c:pt>
                <c:pt idx="9">
                  <c:v>79.98</c:v>
                </c:pt>
                <c:pt idx="10">
                  <c:v>78.81</c:v>
                </c:pt>
                <c:pt idx="11">
                  <c:v>80.709999999999994</c:v>
                </c:pt>
                <c:pt idx="12">
                  <c:v>81.16</c:v>
                </c:pt>
                <c:pt idx="13">
                  <c:v>80.81</c:v>
                </c:pt>
                <c:pt idx="14">
                  <c:v>79.73</c:v>
                </c:pt>
                <c:pt idx="15">
                  <c:v>79.7</c:v>
                </c:pt>
                <c:pt idx="16">
                  <c:v>79.67</c:v>
                </c:pt>
                <c:pt idx="17">
                  <c:v>79.72</c:v>
                </c:pt>
                <c:pt idx="18">
                  <c:v>79.77</c:v>
                </c:pt>
                <c:pt idx="19">
                  <c:v>79.349999999999994</c:v>
                </c:pt>
                <c:pt idx="20">
                  <c:v>79.36</c:v>
                </c:pt>
                <c:pt idx="21">
                  <c:v>81.08</c:v>
                </c:pt>
                <c:pt idx="22">
                  <c:v>82.02</c:v>
                </c:pt>
                <c:pt idx="23">
                  <c:v>82.15</c:v>
                </c:pt>
                <c:pt idx="24">
                  <c:v>81.72</c:v>
                </c:pt>
                <c:pt idx="25">
                  <c:v>82.42</c:v>
                </c:pt>
                <c:pt idx="26">
                  <c:v>82.78</c:v>
                </c:pt>
                <c:pt idx="27">
                  <c:v>82.68</c:v>
                </c:pt>
                <c:pt idx="28">
                  <c:v>83.19</c:v>
                </c:pt>
                <c:pt idx="29">
                  <c:v>83.6</c:v>
                </c:pt>
                <c:pt idx="30">
                  <c:v>83.61</c:v>
                </c:pt>
                <c:pt idx="31">
                  <c:v>83.55</c:v>
                </c:pt>
                <c:pt idx="32">
                  <c:v>83.8</c:v>
                </c:pt>
                <c:pt idx="33">
                  <c:v>83.78</c:v>
                </c:pt>
                <c:pt idx="34">
                  <c:v>84.36</c:v>
                </c:pt>
                <c:pt idx="35">
                  <c:v>83.58</c:v>
                </c:pt>
                <c:pt idx="36">
                  <c:v>84.64</c:v>
                </c:pt>
                <c:pt idx="37">
                  <c:v>84.92</c:v>
                </c:pt>
                <c:pt idx="38">
                  <c:v>82.41</c:v>
                </c:pt>
                <c:pt idx="39">
                  <c:v>83.6</c:v>
                </c:pt>
                <c:pt idx="40">
                  <c:v>82.56</c:v>
                </c:pt>
                <c:pt idx="41">
                  <c:v>83.34</c:v>
                </c:pt>
                <c:pt idx="42">
                  <c:v>83.64</c:v>
                </c:pt>
                <c:pt idx="43">
                  <c:v>82.86</c:v>
                </c:pt>
                <c:pt idx="44">
                  <c:v>82.99</c:v>
                </c:pt>
                <c:pt idx="45">
                  <c:v>82.61</c:v>
                </c:pt>
                <c:pt idx="46">
                  <c:v>83.29</c:v>
                </c:pt>
                <c:pt idx="47">
                  <c:v>82.82</c:v>
                </c:pt>
                <c:pt idx="48">
                  <c:v>83.21</c:v>
                </c:pt>
                <c:pt idx="49">
                  <c:v>82.36</c:v>
                </c:pt>
                <c:pt idx="50">
                  <c:v>82.97</c:v>
                </c:pt>
                <c:pt idx="51">
                  <c:v>82.28</c:v>
                </c:pt>
                <c:pt idx="52">
                  <c:v>81.77</c:v>
                </c:pt>
                <c:pt idx="53">
                  <c:v>81.06</c:v>
                </c:pt>
                <c:pt idx="54">
                  <c:v>80.38</c:v>
                </c:pt>
                <c:pt idx="55">
                  <c:v>79.44</c:v>
                </c:pt>
                <c:pt idx="56">
                  <c:v>79.989999999999995</c:v>
                </c:pt>
                <c:pt idx="57">
                  <c:v>78.23</c:v>
                </c:pt>
                <c:pt idx="58">
                  <c:v>78.290000000000006</c:v>
                </c:pt>
                <c:pt idx="59">
                  <c:v>78.010000000000005</c:v>
                </c:pt>
                <c:pt idx="60">
                  <c:v>77.290000000000006</c:v>
                </c:pt>
                <c:pt idx="62">
                  <c:v>75.430000000000007</c:v>
                </c:pt>
                <c:pt idx="63">
                  <c:v>73.69</c:v>
                </c:pt>
                <c:pt idx="64">
                  <c:v>75.23</c:v>
                </c:pt>
                <c:pt idx="65">
                  <c:v>78.12</c:v>
                </c:pt>
                <c:pt idx="66">
                  <c:v>77.040000000000006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07912"/>
        <c:axId val="781213008"/>
      </c:lineChart>
      <c:catAx>
        <c:axId val="781207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13008"/>
        <c:crosses val="autoZero"/>
        <c:auto val="1"/>
        <c:lblAlgn val="ctr"/>
        <c:lblOffset val="100"/>
        <c:noMultiLvlLbl val="0"/>
      </c:catAx>
      <c:valAx>
        <c:axId val="78121300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0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38.78</c:v>
                </c:pt>
                <c:pt idx="1">
                  <c:v>38.5</c:v>
                </c:pt>
                <c:pt idx="2">
                  <c:v>38.049999999999997</c:v>
                </c:pt>
                <c:pt idx="3">
                  <c:v>37.630000000000003</c:v>
                </c:pt>
                <c:pt idx="4">
                  <c:v>37.57</c:v>
                </c:pt>
                <c:pt idx="5">
                  <c:v>36.770000000000003</c:v>
                </c:pt>
                <c:pt idx="6">
                  <c:v>37.29</c:v>
                </c:pt>
                <c:pt idx="7">
                  <c:v>37.119999999999997</c:v>
                </c:pt>
                <c:pt idx="8">
                  <c:v>37.53</c:v>
                </c:pt>
                <c:pt idx="9">
                  <c:v>38.44</c:v>
                </c:pt>
                <c:pt idx="10">
                  <c:v>37.75</c:v>
                </c:pt>
                <c:pt idx="11">
                  <c:v>39.29</c:v>
                </c:pt>
                <c:pt idx="12">
                  <c:v>38.9</c:v>
                </c:pt>
                <c:pt idx="13">
                  <c:v>36.82</c:v>
                </c:pt>
                <c:pt idx="14">
                  <c:v>37.17</c:v>
                </c:pt>
                <c:pt idx="15">
                  <c:v>36.82</c:v>
                </c:pt>
                <c:pt idx="16">
                  <c:v>36.75</c:v>
                </c:pt>
                <c:pt idx="17">
                  <c:v>37.159999999999997</c:v>
                </c:pt>
                <c:pt idx="18">
                  <c:v>36.549999999999997</c:v>
                </c:pt>
                <c:pt idx="19">
                  <c:v>36.090000000000003</c:v>
                </c:pt>
                <c:pt idx="20">
                  <c:v>36.47</c:v>
                </c:pt>
                <c:pt idx="21">
                  <c:v>36.770000000000003</c:v>
                </c:pt>
                <c:pt idx="22">
                  <c:v>36.69</c:v>
                </c:pt>
                <c:pt idx="23">
                  <c:v>36.61</c:v>
                </c:pt>
                <c:pt idx="24">
                  <c:v>36.770000000000003</c:v>
                </c:pt>
                <c:pt idx="25">
                  <c:v>37.07</c:v>
                </c:pt>
                <c:pt idx="26">
                  <c:v>37.51</c:v>
                </c:pt>
                <c:pt idx="27">
                  <c:v>36.94</c:v>
                </c:pt>
                <c:pt idx="28">
                  <c:v>36.92</c:v>
                </c:pt>
                <c:pt idx="29">
                  <c:v>36.35</c:v>
                </c:pt>
                <c:pt idx="30">
                  <c:v>36.700000000000003</c:v>
                </c:pt>
                <c:pt idx="31">
                  <c:v>36.479999999999997</c:v>
                </c:pt>
                <c:pt idx="33">
                  <c:v>37.15</c:v>
                </c:pt>
                <c:pt idx="34">
                  <c:v>37.44</c:v>
                </c:pt>
                <c:pt idx="35">
                  <c:v>37.67</c:v>
                </c:pt>
                <c:pt idx="36">
                  <c:v>36.54</c:v>
                </c:pt>
                <c:pt idx="37">
                  <c:v>36.479999999999997</c:v>
                </c:pt>
                <c:pt idx="38">
                  <c:v>36.39</c:v>
                </c:pt>
                <c:pt idx="39">
                  <c:v>39.479999999999997</c:v>
                </c:pt>
                <c:pt idx="40">
                  <c:v>38.75</c:v>
                </c:pt>
                <c:pt idx="41">
                  <c:v>39.36</c:v>
                </c:pt>
                <c:pt idx="42">
                  <c:v>38.54</c:v>
                </c:pt>
                <c:pt idx="43">
                  <c:v>39.03</c:v>
                </c:pt>
                <c:pt idx="44">
                  <c:v>38.96</c:v>
                </c:pt>
                <c:pt idx="45">
                  <c:v>38.96</c:v>
                </c:pt>
                <c:pt idx="46">
                  <c:v>38.520000000000003</c:v>
                </c:pt>
                <c:pt idx="47">
                  <c:v>40.21</c:v>
                </c:pt>
                <c:pt idx="48">
                  <c:v>40.53</c:v>
                </c:pt>
                <c:pt idx="49">
                  <c:v>40.1</c:v>
                </c:pt>
                <c:pt idx="50">
                  <c:v>39.979999999999997</c:v>
                </c:pt>
                <c:pt idx="51">
                  <c:v>40.98</c:v>
                </c:pt>
                <c:pt idx="52">
                  <c:v>39.56</c:v>
                </c:pt>
                <c:pt idx="53">
                  <c:v>40.21</c:v>
                </c:pt>
                <c:pt idx="54">
                  <c:v>38.119999999999997</c:v>
                </c:pt>
                <c:pt idx="55">
                  <c:v>37.369999999999997</c:v>
                </c:pt>
                <c:pt idx="56">
                  <c:v>36.369999999999997</c:v>
                </c:pt>
                <c:pt idx="57">
                  <c:v>35.58</c:v>
                </c:pt>
                <c:pt idx="58">
                  <c:v>35.619999999999997</c:v>
                </c:pt>
                <c:pt idx="59">
                  <c:v>36.770000000000003</c:v>
                </c:pt>
                <c:pt idx="60">
                  <c:v>36.43</c:v>
                </c:pt>
                <c:pt idx="61">
                  <c:v>36.24</c:v>
                </c:pt>
                <c:pt idx="62">
                  <c:v>34.67</c:v>
                </c:pt>
                <c:pt idx="63">
                  <c:v>33.36</c:v>
                </c:pt>
                <c:pt idx="64">
                  <c:v>35.18</c:v>
                </c:pt>
                <c:pt idx="65">
                  <c:v>38.31</c:v>
                </c:pt>
                <c:pt idx="66">
                  <c:v>38.549999999999997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09088"/>
        <c:axId val="781214576"/>
      </c:lineChart>
      <c:dateAx>
        <c:axId val="78120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14576"/>
        <c:crosses val="autoZero"/>
        <c:auto val="1"/>
        <c:lblOffset val="100"/>
        <c:baseTimeUnit val="days"/>
      </c:dateAx>
      <c:valAx>
        <c:axId val="78121457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0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42592</c:v>
                </c:pt>
                <c:pt idx="32">
                  <c:v>42591</c:v>
                </c:pt>
                <c:pt idx="33">
                  <c:v>42590</c:v>
                </c:pt>
                <c:pt idx="34">
                  <c:v>42587</c:v>
                </c:pt>
                <c:pt idx="35">
                  <c:v>42586</c:v>
                </c:pt>
                <c:pt idx="36">
                  <c:v>42585</c:v>
                </c:pt>
                <c:pt idx="37">
                  <c:v>42584</c:v>
                </c:pt>
                <c:pt idx="38">
                  <c:v>42583</c:v>
                </c:pt>
                <c:pt idx="39">
                  <c:v>42580</c:v>
                </c:pt>
                <c:pt idx="40">
                  <c:v>42579</c:v>
                </c:pt>
                <c:pt idx="41">
                  <c:v>42578</c:v>
                </c:pt>
                <c:pt idx="42">
                  <c:v>42577</c:v>
                </c:pt>
                <c:pt idx="43">
                  <c:v>42576</c:v>
                </c:pt>
                <c:pt idx="44">
                  <c:v>42573</c:v>
                </c:pt>
                <c:pt idx="45">
                  <c:v>42572</c:v>
                </c:pt>
                <c:pt idx="46">
                  <c:v>42571</c:v>
                </c:pt>
                <c:pt idx="47">
                  <c:v>42570</c:v>
                </c:pt>
                <c:pt idx="48">
                  <c:v>42569</c:v>
                </c:pt>
                <c:pt idx="49">
                  <c:v>42566</c:v>
                </c:pt>
                <c:pt idx="50">
                  <c:v>42565</c:v>
                </c:pt>
                <c:pt idx="51">
                  <c:v>42564</c:v>
                </c:pt>
                <c:pt idx="52">
                  <c:v>42563</c:v>
                </c:pt>
                <c:pt idx="53">
                  <c:v>42562</c:v>
                </c:pt>
                <c:pt idx="54">
                  <c:v>42559</c:v>
                </c:pt>
                <c:pt idx="55">
                  <c:v>42558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93.27</c:v>
                </c:pt>
                <c:pt idx="1">
                  <c:v>93.41</c:v>
                </c:pt>
                <c:pt idx="2">
                  <c:v>92.39</c:v>
                </c:pt>
                <c:pt idx="3">
                  <c:v>92.95</c:v>
                </c:pt>
                <c:pt idx="4">
                  <c:v>92.63</c:v>
                </c:pt>
                <c:pt idx="5">
                  <c:v>92.56</c:v>
                </c:pt>
                <c:pt idx="6">
                  <c:v>92.5</c:v>
                </c:pt>
                <c:pt idx="7">
                  <c:v>92.26</c:v>
                </c:pt>
                <c:pt idx="8">
                  <c:v>92.7</c:v>
                </c:pt>
                <c:pt idx="9">
                  <c:v>93.64</c:v>
                </c:pt>
                <c:pt idx="10">
                  <c:v>92.42</c:v>
                </c:pt>
                <c:pt idx="11">
                  <c:v>94.09</c:v>
                </c:pt>
                <c:pt idx="12">
                  <c:v>93.71</c:v>
                </c:pt>
                <c:pt idx="13">
                  <c:v>93.8</c:v>
                </c:pt>
                <c:pt idx="14">
                  <c:v>94.42</c:v>
                </c:pt>
                <c:pt idx="15">
                  <c:v>94.26</c:v>
                </c:pt>
                <c:pt idx="16">
                  <c:v>94.46</c:v>
                </c:pt>
                <c:pt idx="17">
                  <c:v>94.86</c:v>
                </c:pt>
                <c:pt idx="18">
                  <c:v>94.87</c:v>
                </c:pt>
                <c:pt idx="19">
                  <c:v>95.21</c:v>
                </c:pt>
                <c:pt idx="20">
                  <c:v>95.55</c:v>
                </c:pt>
                <c:pt idx="21">
                  <c:v>95.82</c:v>
                </c:pt>
                <c:pt idx="22">
                  <c:v>95.97</c:v>
                </c:pt>
                <c:pt idx="23">
                  <c:v>95.87</c:v>
                </c:pt>
                <c:pt idx="24">
                  <c:v>96.39</c:v>
                </c:pt>
                <c:pt idx="25">
                  <c:v>96.65</c:v>
                </c:pt>
                <c:pt idx="26">
                  <c:v>96.87</c:v>
                </c:pt>
                <c:pt idx="27">
                  <c:v>96.88</c:v>
                </c:pt>
                <c:pt idx="28">
                  <c:v>97.1</c:v>
                </c:pt>
                <c:pt idx="29">
                  <c:v>96.84</c:v>
                </c:pt>
                <c:pt idx="30">
                  <c:v>97.77</c:v>
                </c:pt>
                <c:pt idx="31">
                  <c:v>97.86</c:v>
                </c:pt>
                <c:pt idx="32">
                  <c:v>96.67</c:v>
                </c:pt>
                <c:pt idx="33">
                  <c:v>95.75</c:v>
                </c:pt>
                <c:pt idx="34">
                  <c:v>95.83</c:v>
                </c:pt>
                <c:pt idx="35">
                  <c:v>95.16</c:v>
                </c:pt>
                <c:pt idx="36">
                  <c:v>96.09</c:v>
                </c:pt>
                <c:pt idx="37">
                  <c:v>95.01</c:v>
                </c:pt>
                <c:pt idx="38">
                  <c:v>95.54</c:v>
                </c:pt>
                <c:pt idx="39">
                  <c:v>95.95</c:v>
                </c:pt>
                <c:pt idx="40">
                  <c:v>95.91</c:v>
                </c:pt>
                <c:pt idx="41">
                  <c:v>96.33</c:v>
                </c:pt>
                <c:pt idx="42">
                  <c:v>96.69</c:v>
                </c:pt>
                <c:pt idx="43">
                  <c:v>97.39</c:v>
                </c:pt>
                <c:pt idx="44">
                  <c:v>97.71</c:v>
                </c:pt>
                <c:pt idx="45">
                  <c:v>98.01</c:v>
                </c:pt>
                <c:pt idx="46">
                  <c:v>98.22</c:v>
                </c:pt>
                <c:pt idx="47">
                  <c:v>99.47</c:v>
                </c:pt>
                <c:pt idx="48">
                  <c:v>100.15</c:v>
                </c:pt>
                <c:pt idx="49">
                  <c:v>99.8</c:v>
                </c:pt>
                <c:pt idx="50">
                  <c:v>99.97</c:v>
                </c:pt>
                <c:pt idx="51">
                  <c:v>99.88</c:v>
                </c:pt>
                <c:pt idx="52">
                  <c:v>100.2</c:v>
                </c:pt>
                <c:pt idx="53">
                  <c:v>99.98</c:v>
                </c:pt>
                <c:pt idx="54">
                  <c:v>99.62</c:v>
                </c:pt>
                <c:pt idx="55">
                  <c:v>98.41</c:v>
                </c:pt>
                <c:pt idx="57">
                  <c:v>98.45</c:v>
                </c:pt>
                <c:pt idx="58">
                  <c:v>97.66</c:v>
                </c:pt>
                <c:pt idx="59">
                  <c:v>98.03</c:v>
                </c:pt>
                <c:pt idx="60">
                  <c:v>97.82</c:v>
                </c:pt>
                <c:pt idx="61">
                  <c:v>96.98</c:v>
                </c:pt>
                <c:pt idx="62">
                  <c:v>96.05</c:v>
                </c:pt>
                <c:pt idx="63">
                  <c:v>94.38</c:v>
                </c:pt>
                <c:pt idx="64">
                  <c:v>95.72</c:v>
                </c:pt>
                <c:pt idx="65">
                  <c:v>99.02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212616"/>
        <c:axId val="781216144"/>
      </c:lineChart>
      <c:dateAx>
        <c:axId val="78121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16144"/>
        <c:crosses val="autoZero"/>
        <c:auto val="1"/>
        <c:lblOffset val="100"/>
        <c:baseTimeUnit val="days"/>
      </c:dateAx>
      <c:valAx>
        <c:axId val="7812161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1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4.33</c:v>
                </c:pt>
                <c:pt idx="1">
                  <c:v>4.33</c:v>
                </c:pt>
                <c:pt idx="2">
                  <c:v>4.13</c:v>
                </c:pt>
                <c:pt idx="3">
                  <c:v>4.21</c:v>
                </c:pt>
                <c:pt idx="4">
                  <c:v>4.3</c:v>
                </c:pt>
                <c:pt idx="5">
                  <c:v>4.28</c:v>
                </c:pt>
                <c:pt idx="6">
                  <c:v>4.3499999999999996</c:v>
                </c:pt>
                <c:pt idx="7">
                  <c:v>4.3899999999999997</c:v>
                </c:pt>
                <c:pt idx="8">
                  <c:v>4.4800000000000004</c:v>
                </c:pt>
                <c:pt idx="10">
                  <c:v>4.6399999999999997</c:v>
                </c:pt>
                <c:pt idx="11">
                  <c:v>4.5599999999999996</c:v>
                </c:pt>
                <c:pt idx="12">
                  <c:v>4.7699999999999996</c:v>
                </c:pt>
                <c:pt idx="13">
                  <c:v>4.7300000000000004</c:v>
                </c:pt>
                <c:pt idx="14">
                  <c:v>4.68</c:v>
                </c:pt>
                <c:pt idx="15">
                  <c:v>4.5599999999999996</c:v>
                </c:pt>
                <c:pt idx="16">
                  <c:v>4.54</c:v>
                </c:pt>
                <c:pt idx="17">
                  <c:v>4.5999999999999996</c:v>
                </c:pt>
                <c:pt idx="18">
                  <c:v>4.63</c:v>
                </c:pt>
                <c:pt idx="19">
                  <c:v>4.66</c:v>
                </c:pt>
                <c:pt idx="20">
                  <c:v>4.6100000000000003</c:v>
                </c:pt>
                <c:pt idx="21">
                  <c:v>4.62</c:v>
                </c:pt>
                <c:pt idx="22">
                  <c:v>4.66</c:v>
                </c:pt>
                <c:pt idx="23">
                  <c:v>4.6500000000000004</c:v>
                </c:pt>
                <c:pt idx="24">
                  <c:v>4.6399999999999997</c:v>
                </c:pt>
                <c:pt idx="25">
                  <c:v>4.6900000000000004</c:v>
                </c:pt>
                <c:pt idx="26">
                  <c:v>4.78</c:v>
                </c:pt>
                <c:pt idx="27">
                  <c:v>4.72</c:v>
                </c:pt>
                <c:pt idx="28">
                  <c:v>4.8499999999999996</c:v>
                </c:pt>
                <c:pt idx="29">
                  <c:v>4.9000000000000004</c:v>
                </c:pt>
                <c:pt idx="30">
                  <c:v>4.8499999999999996</c:v>
                </c:pt>
                <c:pt idx="31">
                  <c:v>4.8499999999999996</c:v>
                </c:pt>
                <c:pt idx="32">
                  <c:v>4.88</c:v>
                </c:pt>
                <c:pt idx="33">
                  <c:v>4.95</c:v>
                </c:pt>
                <c:pt idx="34">
                  <c:v>4.93</c:v>
                </c:pt>
                <c:pt idx="35">
                  <c:v>4.8600000000000003</c:v>
                </c:pt>
                <c:pt idx="36">
                  <c:v>4.93</c:v>
                </c:pt>
                <c:pt idx="37">
                  <c:v>4.82</c:v>
                </c:pt>
                <c:pt idx="38">
                  <c:v>4.8499999999999996</c:v>
                </c:pt>
                <c:pt idx="39">
                  <c:v>5.08</c:v>
                </c:pt>
                <c:pt idx="40">
                  <c:v>5.2</c:v>
                </c:pt>
                <c:pt idx="41">
                  <c:v>5.09</c:v>
                </c:pt>
                <c:pt idx="42">
                  <c:v>5.09</c:v>
                </c:pt>
                <c:pt idx="43">
                  <c:v>5.15</c:v>
                </c:pt>
                <c:pt idx="44">
                  <c:v>5.13</c:v>
                </c:pt>
                <c:pt idx="45">
                  <c:v>5.17</c:v>
                </c:pt>
                <c:pt idx="46">
                  <c:v>5.0999999999999996</c:v>
                </c:pt>
                <c:pt idx="47">
                  <c:v>5.04</c:v>
                </c:pt>
                <c:pt idx="48">
                  <c:v>5.0199999999999996</c:v>
                </c:pt>
                <c:pt idx="49">
                  <c:v>5.2</c:v>
                </c:pt>
                <c:pt idx="50">
                  <c:v>5.17</c:v>
                </c:pt>
                <c:pt idx="51">
                  <c:v>5.1100000000000003</c:v>
                </c:pt>
                <c:pt idx="52">
                  <c:v>5.0599999999999996</c:v>
                </c:pt>
                <c:pt idx="53">
                  <c:v>5.04</c:v>
                </c:pt>
                <c:pt idx="54">
                  <c:v>4.92</c:v>
                </c:pt>
                <c:pt idx="55">
                  <c:v>4.97</c:v>
                </c:pt>
                <c:pt idx="56">
                  <c:v>4.91</c:v>
                </c:pt>
                <c:pt idx="57">
                  <c:v>4.88</c:v>
                </c:pt>
                <c:pt idx="58">
                  <c:v>4.9800000000000004</c:v>
                </c:pt>
                <c:pt idx="59">
                  <c:v>4.96</c:v>
                </c:pt>
                <c:pt idx="60">
                  <c:v>4.9400000000000004</c:v>
                </c:pt>
                <c:pt idx="61">
                  <c:v>4.8499999999999996</c:v>
                </c:pt>
                <c:pt idx="62">
                  <c:v>4.74</c:v>
                </c:pt>
                <c:pt idx="63">
                  <c:v>4.5999999999999996</c:v>
                </c:pt>
                <c:pt idx="64">
                  <c:v>4.87</c:v>
                </c:pt>
                <c:pt idx="65">
                  <c:v>5.0999999999999996</c:v>
                </c:pt>
                <c:pt idx="66">
                  <c:v>5.09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004480"/>
        <c:axId val="792007616"/>
      </c:lineChart>
      <c:dateAx>
        <c:axId val="792004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007616"/>
        <c:crosses val="autoZero"/>
        <c:auto val="1"/>
        <c:lblOffset val="100"/>
        <c:baseTimeUnit val="days"/>
      </c:dateAx>
      <c:valAx>
        <c:axId val="7920076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00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81.37</c:v>
                </c:pt>
                <c:pt idx="1">
                  <c:v>81.52</c:v>
                </c:pt>
                <c:pt idx="2">
                  <c:v>81.7</c:v>
                </c:pt>
                <c:pt idx="3">
                  <c:v>81.78</c:v>
                </c:pt>
                <c:pt idx="4">
                  <c:v>78.989999999999995</c:v>
                </c:pt>
                <c:pt idx="5">
                  <c:v>78.8</c:v>
                </c:pt>
                <c:pt idx="6">
                  <c:v>78.84</c:v>
                </c:pt>
                <c:pt idx="7">
                  <c:v>77.62</c:v>
                </c:pt>
                <c:pt idx="9">
                  <c:v>78.06</c:v>
                </c:pt>
                <c:pt idx="10">
                  <c:v>78.849999999999994</c:v>
                </c:pt>
                <c:pt idx="11">
                  <c:v>78.05</c:v>
                </c:pt>
                <c:pt idx="12">
                  <c:v>78.989999999999995</c:v>
                </c:pt>
                <c:pt idx="13">
                  <c:v>78.22</c:v>
                </c:pt>
                <c:pt idx="14">
                  <c:v>77.88</c:v>
                </c:pt>
                <c:pt idx="15">
                  <c:v>76.89</c:v>
                </c:pt>
                <c:pt idx="16">
                  <c:v>77.42</c:v>
                </c:pt>
                <c:pt idx="17">
                  <c:v>78.38</c:v>
                </c:pt>
                <c:pt idx="18">
                  <c:v>77.92</c:v>
                </c:pt>
                <c:pt idx="19">
                  <c:v>78.17</c:v>
                </c:pt>
                <c:pt idx="20">
                  <c:v>79.77</c:v>
                </c:pt>
                <c:pt idx="21">
                  <c:v>80.08</c:v>
                </c:pt>
                <c:pt idx="22">
                  <c:v>80.5</c:v>
                </c:pt>
                <c:pt idx="23">
                  <c:v>81.47</c:v>
                </c:pt>
                <c:pt idx="24">
                  <c:v>80.92</c:v>
                </c:pt>
                <c:pt idx="25">
                  <c:v>81</c:v>
                </c:pt>
                <c:pt idx="26">
                  <c:v>80.59</c:v>
                </c:pt>
                <c:pt idx="27">
                  <c:v>80.7</c:v>
                </c:pt>
                <c:pt idx="28">
                  <c:v>79.25</c:v>
                </c:pt>
                <c:pt idx="29">
                  <c:v>79.650000000000006</c:v>
                </c:pt>
                <c:pt idx="30">
                  <c:v>79.66</c:v>
                </c:pt>
                <c:pt idx="31">
                  <c:v>79.569999999999993</c:v>
                </c:pt>
                <c:pt idx="32">
                  <c:v>78.900000000000006</c:v>
                </c:pt>
                <c:pt idx="33">
                  <c:v>79.33</c:v>
                </c:pt>
                <c:pt idx="34">
                  <c:v>79.739999999999995</c:v>
                </c:pt>
                <c:pt idx="35">
                  <c:v>80.41</c:v>
                </c:pt>
                <c:pt idx="36">
                  <c:v>79.77</c:v>
                </c:pt>
                <c:pt idx="37">
                  <c:v>80.09</c:v>
                </c:pt>
                <c:pt idx="38">
                  <c:v>79.569999999999993</c:v>
                </c:pt>
                <c:pt idx="39">
                  <c:v>80.459999999999994</c:v>
                </c:pt>
                <c:pt idx="40">
                  <c:v>79.47</c:v>
                </c:pt>
                <c:pt idx="41">
                  <c:v>81.239999999999995</c:v>
                </c:pt>
                <c:pt idx="42">
                  <c:v>81.790000000000006</c:v>
                </c:pt>
                <c:pt idx="43">
                  <c:v>81.05</c:v>
                </c:pt>
                <c:pt idx="44">
                  <c:v>88.55</c:v>
                </c:pt>
                <c:pt idx="45">
                  <c:v>86.55</c:v>
                </c:pt>
                <c:pt idx="46">
                  <c:v>87.24</c:v>
                </c:pt>
                <c:pt idx="47">
                  <c:v>86.66</c:v>
                </c:pt>
                <c:pt idx="48">
                  <c:v>85.44</c:v>
                </c:pt>
                <c:pt idx="49">
                  <c:v>86.93</c:v>
                </c:pt>
                <c:pt idx="50">
                  <c:v>86.67</c:v>
                </c:pt>
                <c:pt idx="51">
                  <c:v>85.54</c:v>
                </c:pt>
                <c:pt idx="52">
                  <c:v>85.75</c:v>
                </c:pt>
                <c:pt idx="53">
                  <c:v>86.63</c:v>
                </c:pt>
                <c:pt idx="54">
                  <c:v>86.25</c:v>
                </c:pt>
                <c:pt idx="55">
                  <c:v>86.55</c:v>
                </c:pt>
                <c:pt idx="56">
                  <c:v>85.47</c:v>
                </c:pt>
                <c:pt idx="57">
                  <c:v>85.73</c:v>
                </c:pt>
                <c:pt idx="58">
                  <c:v>83.89</c:v>
                </c:pt>
                <c:pt idx="59">
                  <c:v>84.86</c:v>
                </c:pt>
                <c:pt idx="60">
                  <c:v>83.42</c:v>
                </c:pt>
                <c:pt idx="61">
                  <c:v>82.27</c:v>
                </c:pt>
                <c:pt idx="62">
                  <c:v>82.31</c:v>
                </c:pt>
                <c:pt idx="63">
                  <c:v>78.25</c:v>
                </c:pt>
                <c:pt idx="64">
                  <c:v>80.47</c:v>
                </c:pt>
                <c:pt idx="65">
                  <c:v>83.37</c:v>
                </c:pt>
                <c:pt idx="66">
                  <c:v>82.45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997424"/>
        <c:axId val="792006832"/>
      </c:lineChart>
      <c:catAx>
        <c:axId val="791997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006832"/>
        <c:crosses val="autoZero"/>
        <c:auto val="1"/>
        <c:lblAlgn val="ctr"/>
        <c:lblOffset val="100"/>
        <c:noMultiLvlLbl val="0"/>
      </c:catAx>
      <c:valAx>
        <c:axId val="7920068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9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42598</c:v>
                </c:pt>
                <c:pt idx="28">
                  <c:v>42597</c:v>
                </c:pt>
                <c:pt idx="29">
                  <c:v>42594</c:v>
                </c:pt>
                <c:pt idx="30">
                  <c:v>42593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61.57</c:v>
                </c:pt>
                <c:pt idx="1">
                  <c:v>60.62</c:v>
                </c:pt>
                <c:pt idx="2">
                  <c:v>60.02</c:v>
                </c:pt>
                <c:pt idx="3">
                  <c:v>60.08</c:v>
                </c:pt>
                <c:pt idx="4">
                  <c:v>59.45</c:v>
                </c:pt>
                <c:pt idx="5">
                  <c:v>60.07</c:v>
                </c:pt>
                <c:pt idx="6">
                  <c:v>59.43</c:v>
                </c:pt>
                <c:pt idx="7">
                  <c:v>59.69</c:v>
                </c:pt>
                <c:pt idx="8">
                  <c:v>61.66</c:v>
                </c:pt>
                <c:pt idx="9">
                  <c:v>60.37</c:v>
                </c:pt>
                <c:pt idx="10">
                  <c:v>62.59</c:v>
                </c:pt>
                <c:pt idx="11">
                  <c:v>62.68</c:v>
                </c:pt>
                <c:pt idx="12">
                  <c:v>62.9</c:v>
                </c:pt>
                <c:pt idx="13">
                  <c:v>63.77</c:v>
                </c:pt>
                <c:pt idx="14">
                  <c:v>62.99</c:v>
                </c:pt>
                <c:pt idx="15">
                  <c:v>62.72</c:v>
                </c:pt>
                <c:pt idx="16">
                  <c:v>62.91</c:v>
                </c:pt>
                <c:pt idx="17">
                  <c:v>63.02</c:v>
                </c:pt>
                <c:pt idx="18">
                  <c:v>62.37</c:v>
                </c:pt>
                <c:pt idx="19">
                  <c:v>61.94</c:v>
                </c:pt>
                <c:pt idx="20">
                  <c:v>61.53</c:v>
                </c:pt>
                <c:pt idx="21">
                  <c:v>62.1</c:v>
                </c:pt>
                <c:pt idx="22">
                  <c:v>62.11</c:v>
                </c:pt>
                <c:pt idx="23">
                  <c:v>61.78</c:v>
                </c:pt>
                <c:pt idx="24">
                  <c:v>61.23</c:v>
                </c:pt>
                <c:pt idx="25">
                  <c:v>60.46</c:v>
                </c:pt>
                <c:pt idx="26">
                  <c:v>59.8</c:v>
                </c:pt>
                <c:pt idx="27">
                  <c:v>60.38</c:v>
                </c:pt>
                <c:pt idx="28">
                  <c:v>59.35</c:v>
                </c:pt>
                <c:pt idx="29">
                  <c:v>59.66</c:v>
                </c:pt>
                <c:pt idx="31">
                  <c:v>59.29</c:v>
                </c:pt>
                <c:pt idx="32">
                  <c:v>59.58</c:v>
                </c:pt>
                <c:pt idx="33">
                  <c:v>59.21</c:v>
                </c:pt>
                <c:pt idx="34">
                  <c:v>58.93</c:v>
                </c:pt>
                <c:pt idx="35">
                  <c:v>58.44</c:v>
                </c:pt>
                <c:pt idx="36">
                  <c:v>58.13</c:v>
                </c:pt>
                <c:pt idx="37">
                  <c:v>57.35</c:v>
                </c:pt>
                <c:pt idx="38">
                  <c:v>58.48</c:v>
                </c:pt>
                <c:pt idx="39">
                  <c:v>58.54</c:v>
                </c:pt>
                <c:pt idx="40">
                  <c:v>58.36</c:v>
                </c:pt>
                <c:pt idx="41">
                  <c:v>58.52</c:v>
                </c:pt>
                <c:pt idx="42">
                  <c:v>58.32</c:v>
                </c:pt>
                <c:pt idx="43">
                  <c:v>57.69</c:v>
                </c:pt>
                <c:pt idx="44">
                  <c:v>57.86</c:v>
                </c:pt>
                <c:pt idx="45">
                  <c:v>57.65</c:v>
                </c:pt>
                <c:pt idx="46">
                  <c:v>59.42</c:v>
                </c:pt>
                <c:pt idx="47">
                  <c:v>59.3</c:v>
                </c:pt>
                <c:pt idx="48">
                  <c:v>59.37</c:v>
                </c:pt>
                <c:pt idx="49">
                  <c:v>59.81</c:v>
                </c:pt>
                <c:pt idx="50">
                  <c:v>59.68</c:v>
                </c:pt>
                <c:pt idx="51">
                  <c:v>59.87</c:v>
                </c:pt>
                <c:pt idx="52">
                  <c:v>59.87</c:v>
                </c:pt>
                <c:pt idx="53">
                  <c:v>59.33</c:v>
                </c:pt>
                <c:pt idx="54">
                  <c:v>58.76</c:v>
                </c:pt>
                <c:pt idx="55">
                  <c:v>57.18</c:v>
                </c:pt>
                <c:pt idx="56">
                  <c:v>56.8</c:v>
                </c:pt>
                <c:pt idx="57">
                  <c:v>56.53</c:v>
                </c:pt>
                <c:pt idx="58">
                  <c:v>57.91</c:v>
                </c:pt>
                <c:pt idx="59">
                  <c:v>57.64</c:v>
                </c:pt>
                <c:pt idx="60">
                  <c:v>56.06</c:v>
                </c:pt>
                <c:pt idx="61">
                  <c:v>54.51</c:v>
                </c:pt>
                <c:pt idx="62">
                  <c:v>53.52</c:v>
                </c:pt>
                <c:pt idx="63">
                  <c:v>55.67</c:v>
                </c:pt>
                <c:pt idx="64">
                  <c:v>59.2</c:v>
                </c:pt>
                <c:pt idx="65">
                  <c:v>58.2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997032"/>
        <c:axId val="792000560"/>
      </c:lineChart>
      <c:dateAx>
        <c:axId val="79199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000560"/>
        <c:crosses val="autoZero"/>
        <c:auto val="1"/>
        <c:lblOffset val="100"/>
        <c:baseTimeUnit val="days"/>
      </c:dateAx>
      <c:valAx>
        <c:axId val="7920005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9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13-Sep-16</c:v>
                </c:pt>
                <c:pt idx="9">
                  <c:v>12-Sep-16</c:v>
                </c:pt>
                <c:pt idx="10">
                  <c:v>9-Sep-16</c:v>
                </c:pt>
                <c:pt idx="11">
                  <c:v>8-Sep-16</c:v>
                </c:pt>
                <c:pt idx="12">
                  <c:v>7-Sep-16</c:v>
                </c:pt>
                <c:pt idx="13">
                  <c:v>6-Sep-16</c:v>
                </c:pt>
                <c:pt idx="14">
                  <c:v>2-Sep-16</c:v>
                </c:pt>
                <c:pt idx="15">
                  <c:v>1-Sep-16</c:v>
                </c:pt>
                <c:pt idx="16">
                  <c:v>31-Aug-16</c:v>
                </c:pt>
                <c:pt idx="17">
                  <c:v>30-Aug-16</c:v>
                </c:pt>
                <c:pt idx="18">
                  <c:v>29-Aug-16</c:v>
                </c:pt>
                <c:pt idx="19">
                  <c:v>26-Aug-16</c:v>
                </c:pt>
                <c:pt idx="20">
                  <c:v>25-Aug-16</c:v>
                </c:pt>
                <c:pt idx="21">
                  <c:v>24-Aug-16</c:v>
                </c:pt>
                <c:pt idx="22">
                  <c:v>23-Aug-16</c:v>
                </c:pt>
                <c:pt idx="23">
                  <c:v>22-Aug-16</c:v>
                </c:pt>
                <c:pt idx="24">
                  <c:v>19-Aug-16</c:v>
                </c:pt>
                <c:pt idx="25">
                  <c:v>18-Aug-16</c:v>
                </c:pt>
                <c:pt idx="26">
                  <c:v>17-Aug-16</c:v>
                </c:pt>
                <c:pt idx="27">
                  <c:v>16-Aug-16</c:v>
                </c:pt>
                <c:pt idx="28">
                  <c:v>15-Aug-16</c:v>
                </c:pt>
                <c:pt idx="29">
                  <c:v>12-Aug-16</c:v>
                </c:pt>
                <c:pt idx="30">
                  <c:v>11-Aug-16</c:v>
                </c:pt>
                <c:pt idx="31">
                  <c:v>10-Aug-16</c:v>
                </c:pt>
                <c:pt idx="32">
                  <c:v>9-Aug-16</c:v>
                </c:pt>
                <c:pt idx="33">
                  <c:v>8-Aug-16</c:v>
                </c:pt>
                <c:pt idx="34">
                  <c:v>5-Aug-16</c:v>
                </c:pt>
                <c:pt idx="35">
                  <c:v>4-Aug-16</c:v>
                </c:pt>
                <c:pt idx="36">
                  <c:v>3-Aug-16</c:v>
                </c:pt>
                <c:pt idx="37">
                  <c:v>2-Aug-16</c:v>
                </c:pt>
                <c:pt idx="38">
                  <c:v>1-Aug-16</c:v>
                </c:pt>
                <c:pt idx="39">
                  <c:v>29-Jul-16</c:v>
                </c:pt>
                <c:pt idx="40">
                  <c:v>28-Jul-16</c:v>
                </c:pt>
                <c:pt idx="41">
                  <c:v>27-Jul-16</c:v>
                </c:pt>
                <c:pt idx="42">
                  <c:v>26-Jul-16</c:v>
                </c:pt>
                <c:pt idx="43">
                  <c:v>25-Jul-16</c:v>
                </c:pt>
                <c:pt idx="44">
                  <c:v>22-Jul-16</c:v>
                </c:pt>
                <c:pt idx="45">
                  <c:v>21-Jul-16</c:v>
                </c:pt>
                <c:pt idx="46">
                  <c:v>20-Jul-16</c:v>
                </c:pt>
                <c:pt idx="47">
                  <c:v>19-Jul-16</c:v>
                </c:pt>
                <c:pt idx="48">
                  <c:v>18-Jul-16</c:v>
                </c:pt>
                <c:pt idx="49">
                  <c:v>15-Jul-16</c:v>
                </c:pt>
                <c:pt idx="50">
                  <c:v>14-Jul-16</c:v>
                </c:pt>
                <c:pt idx="51">
                  <c:v>13-Jul-16</c:v>
                </c:pt>
                <c:pt idx="52">
                  <c:v>12-Jul-16</c:v>
                </c:pt>
                <c:pt idx="53">
                  <c:v>11-Jul-16</c:v>
                </c:pt>
                <c:pt idx="54">
                  <c:v>8-Jul-16</c:v>
                </c:pt>
                <c:pt idx="55">
                  <c:v>7-Jul-16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64.650000000000006</c:v>
                </c:pt>
                <c:pt idx="1">
                  <c:v>65.06</c:v>
                </c:pt>
                <c:pt idx="2">
                  <c:v>65.260000000000005</c:v>
                </c:pt>
                <c:pt idx="3">
                  <c:v>64.7</c:v>
                </c:pt>
                <c:pt idx="4">
                  <c:v>65.209999999999994</c:v>
                </c:pt>
                <c:pt idx="5">
                  <c:v>65.19</c:v>
                </c:pt>
                <c:pt idx="6">
                  <c:v>65.540000000000006</c:v>
                </c:pt>
                <c:pt idx="7">
                  <c:v>65.48</c:v>
                </c:pt>
                <c:pt idx="8">
                  <c:v>65.599999999999994</c:v>
                </c:pt>
                <c:pt idx="9">
                  <c:v>66.28</c:v>
                </c:pt>
                <c:pt idx="10">
                  <c:v>65.05</c:v>
                </c:pt>
                <c:pt idx="11">
                  <c:v>67.47</c:v>
                </c:pt>
                <c:pt idx="12">
                  <c:v>67.849999999999994</c:v>
                </c:pt>
                <c:pt idx="13">
                  <c:v>70.900000000000006</c:v>
                </c:pt>
                <c:pt idx="14">
                  <c:v>70.94</c:v>
                </c:pt>
                <c:pt idx="15">
                  <c:v>70.11</c:v>
                </c:pt>
                <c:pt idx="16">
                  <c:v>70.819999999999993</c:v>
                </c:pt>
                <c:pt idx="17">
                  <c:v>70.510000000000005</c:v>
                </c:pt>
                <c:pt idx="18">
                  <c:v>71.42</c:v>
                </c:pt>
                <c:pt idx="19">
                  <c:v>70.87</c:v>
                </c:pt>
                <c:pt idx="20">
                  <c:v>71.39</c:v>
                </c:pt>
                <c:pt idx="21">
                  <c:v>71</c:v>
                </c:pt>
                <c:pt idx="22">
                  <c:v>71.099999999999994</c:v>
                </c:pt>
                <c:pt idx="23">
                  <c:v>71.56</c:v>
                </c:pt>
                <c:pt idx="24">
                  <c:v>71.45</c:v>
                </c:pt>
                <c:pt idx="25">
                  <c:v>71.27</c:v>
                </c:pt>
                <c:pt idx="26">
                  <c:v>70.56</c:v>
                </c:pt>
                <c:pt idx="27">
                  <c:v>70.5</c:v>
                </c:pt>
                <c:pt idx="28">
                  <c:v>71.040000000000006</c:v>
                </c:pt>
                <c:pt idx="29">
                  <c:v>71.17</c:v>
                </c:pt>
                <c:pt idx="30">
                  <c:v>71.069999999999993</c:v>
                </c:pt>
                <c:pt idx="31">
                  <c:v>71.06</c:v>
                </c:pt>
                <c:pt idx="32">
                  <c:v>70.930000000000007</c:v>
                </c:pt>
                <c:pt idx="33">
                  <c:v>70.63</c:v>
                </c:pt>
                <c:pt idx="34">
                  <c:v>70.55</c:v>
                </c:pt>
                <c:pt idx="35">
                  <c:v>70.489999999999995</c:v>
                </c:pt>
                <c:pt idx="36">
                  <c:v>69.78</c:v>
                </c:pt>
                <c:pt idx="37">
                  <c:v>70.97</c:v>
                </c:pt>
                <c:pt idx="38">
                  <c:v>71.63</c:v>
                </c:pt>
                <c:pt idx="39">
                  <c:v>71.89</c:v>
                </c:pt>
                <c:pt idx="40">
                  <c:v>71.34</c:v>
                </c:pt>
                <c:pt idx="41">
                  <c:v>70.55</c:v>
                </c:pt>
                <c:pt idx="42">
                  <c:v>71.28</c:v>
                </c:pt>
                <c:pt idx="43">
                  <c:v>71.69</c:v>
                </c:pt>
                <c:pt idx="44">
                  <c:v>71.22</c:v>
                </c:pt>
                <c:pt idx="45">
                  <c:v>71.209999999999994</c:v>
                </c:pt>
                <c:pt idx="46">
                  <c:v>71.7</c:v>
                </c:pt>
                <c:pt idx="47">
                  <c:v>72.64</c:v>
                </c:pt>
                <c:pt idx="48">
                  <c:v>72.28</c:v>
                </c:pt>
                <c:pt idx="49">
                  <c:v>72.02</c:v>
                </c:pt>
                <c:pt idx="50">
                  <c:v>72.09</c:v>
                </c:pt>
                <c:pt idx="51">
                  <c:v>71.94</c:v>
                </c:pt>
                <c:pt idx="52">
                  <c:v>71.42</c:v>
                </c:pt>
                <c:pt idx="53">
                  <c:v>71.81</c:v>
                </c:pt>
                <c:pt idx="54">
                  <c:v>72.459999999999994</c:v>
                </c:pt>
                <c:pt idx="55">
                  <c:v>72.02</c:v>
                </c:pt>
                <c:pt idx="57">
                  <c:v>72.56</c:v>
                </c:pt>
                <c:pt idx="58">
                  <c:v>72.11</c:v>
                </c:pt>
                <c:pt idx="59">
                  <c:v>71.94</c:v>
                </c:pt>
                <c:pt idx="60">
                  <c:v>71.319999999999993</c:v>
                </c:pt>
                <c:pt idx="61">
                  <c:v>67.86</c:v>
                </c:pt>
                <c:pt idx="62">
                  <c:v>65.760000000000005</c:v>
                </c:pt>
                <c:pt idx="63">
                  <c:v>66.19</c:v>
                </c:pt>
                <c:pt idx="64">
                  <c:v>66.14</c:v>
                </c:pt>
                <c:pt idx="65">
                  <c:v>66.77</c:v>
                </c:pt>
                <c:pt idx="66">
                  <c:v>66.400000000000006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998208"/>
        <c:axId val="791998600"/>
      </c:lineChart>
      <c:catAx>
        <c:axId val="791998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98600"/>
        <c:crosses val="autoZero"/>
        <c:auto val="1"/>
        <c:lblAlgn val="ctr"/>
        <c:lblOffset val="100"/>
        <c:noMultiLvlLbl val="0"/>
      </c:catAx>
      <c:valAx>
        <c:axId val="7919986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9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13-Sep-16</c:v>
                </c:pt>
                <c:pt idx="9">
                  <c:v>12-Sep-16</c:v>
                </c:pt>
                <c:pt idx="10">
                  <c:v>9-Sep-16</c:v>
                </c:pt>
                <c:pt idx="11">
                  <c:v>8-Sep-16</c:v>
                </c:pt>
                <c:pt idx="12">
                  <c:v>7-Sep-16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32.119999999999997</c:v>
                </c:pt>
                <c:pt idx="1">
                  <c:v>32.39</c:v>
                </c:pt>
                <c:pt idx="2">
                  <c:v>32.11</c:v>
                </c:pt>
                <c:pt idx="3">
                  <c:v>31.65</c:v>
                </c:pt>
                <c:pt idx="4">
                  <c:v>31.72</c:v>
                </c:pt>
                <c:pt idx="5">
                  <c:v>30.97</c:v>
                </c:pt>
                <c:pt idx="6">
                  <c:v>31.12</c:v>
                </c:pt>
                <c:pt idx="7">
                  <c:v>30.71</c:v>
                </c:pt>
                <c:pt idx="8">
                  <c:v>30.94</c:v>
                </c:pt>
                <c:pt idx="9">
                  <c:v>31.18</c:v>
                </c:pt>
                <c:pt idx="10">
                  <c:v>30.48</c:v>
                </c:pt>
                <c:pt idx="11">
                  <c:v>31.71</c:v>
                </c:pt>
                <c:pt idx="12">
                  <c:v>31.89</c:v>
                </c:pt>
                <c:pt idx="14">
                  <c:v>32.119999999999997</c:v>
                </c:pt>
                <c:pt idx="15">
                  <c:v>32.159999999999997</c:v>
                </c:pt>
                <c:pt idx="16">
                  <c:v>31.8</c:v>
                </c:pt>
                <c:pt idx="17">
                  <c:v>31.92</c:v>
                </c:pt>
                <c:pt idx="18">
                  <c:v>31.67</c:v>
                </c:pt>
                <c:pt idx="19">
                  <c:v>31.81</c:v>
                </c:pt>
                <c:pt idx="20">
                  <c:v>31.53</c:v>
                </c:pt>
                <c:pt idx="21">
                  <c:v>31.54</c:v>
                </c:pt>
                <c:pt idx="22">
                  <c:v>31.78</c:v>
                </c:pt>
                <c:pt idx="23">
                  <c:v>31.9</c:v>
                </c:pt>
                <c:pt idx="24">
                  <c:v>31.87</c:v>
                </c:pt>
                <c:pt idx="25">
                  <c:v>31.83</c:v>
                </c:pt>
                <c:pt idx="26">
                  <c:v>31.55</c:v>
                </c:pt>
                <c:pt idx="27">
                  <c:v>31.85</c:v>
                </c:pt>
                <c:pt idx="28">
                  <c:v>31.71</c:v>
                </c:pt>
                <c:pt idx="29">
                  <c:v>31.86</c:v>
                </c:pt>
                <c:pt idx="30">
                  <c:v>31.57</c:v>
                </c:pt>
                <c:pt idx="31">
                  <c:v>31.75</c:v>
                </c:pt>
                <c:pt idx="32">
                  <c:v>31.25</c:v>
                </c:pt>
                <c:pt idx="33">
                  <c:v>31.07</c:v>
                </c:pt>
                <c:pt idx="34">
                  <c:v>30.88</c:v>
                </c:pt>
                <c:pt idx="35">
                  <c:v>30.8</c:v>
                </c:pt>
                <c:pt idx="36">
                  <c:v>30.34</c:v>
                </c:pt>
                <c:pt idx="37">
                  <c:v>30.24</c:v>
                </c:pt>
                <c:pt idx="38">
                  <c:v>29.93</c:v>
                </c:pt>
                <c:pt idx="39">
                  <c:v>31.3</c:v>
                </c:pt>
                <c:pt idx="40">
                  <c:v>31.54</c:v>
                </c:pt>
                <c:pt idx="41">
                  <c:v>30.99</c:v>
                </c:pt>
                <c:pt idx="42">
                  <c:v>32.020000000000003</c:v>
                </c:pt>
                <c:pt idx="43">
                  <c:v>32.15</c:v>
                </c:pt>
                <c:pt idx="44">
                  <c:v>32.06</c:v>
                </c:pt>
                <c:pt idx="45">
                  <c:v>32.159999999999997</c:v>
                </c:pt>
                <c:pt idx="46">
                  <c:v>32.03</c:v>
                </c:pt>
                <c:pt idx="47">
                  <c:v>31.49</c:v>
                </c:pt>
                <c:pt idx="48">
                  <c:v>31.25</c:v>
                </c:pt>
                <c:pt idx="49">
                  <c:v>30.87</c:v>
                </c:pt>
                <c:pt idx="50">
                  <c:v>30.77</c:v>
                </c:pt>
                <c:pt idx="51">
                  <c:v>30.76</c:v>
                </c:pt>
                <c:pt idx="52">
                  <c:v>30.63</c:v>
                </c:pt>
                <c:pt idx="53">
                  <c:v>30.6</c:v>
                </c:pt>
                <c:pt idx="54">
                  <c:v>30.13</c:v>
                </c:pt>
                <c:pt idx="55">
                  <c:v>29.66</c:v>
                </c:pt>
                <c:pt idx="56">
                  <c:v>28.74</c:v>
                </c:pt>
                <c:pt idx="57">
                  <c:v>28.4</c:v>
                </c:pt>
                <c:pt idx="58">
                  <c:v>28.17</c:v>
                </c:pt>
                <c:pt idx="59">
                  <c:v>28.89</c:v>
                </c:pt>
                <c:pt idx="60">
                  <c:v>28.3</c:v>
                </c:pt>
                <c:pt idx="61">
                  <c:v>28.17</c:v>
                </c:pt>
                <c:pt idx="62">
                  <c:v>27.74</c:v>
                </c:pt>
                <c:pt idx="63">
                  <c:v>27.51</c:v>
                </c:pt>
                <c:pt idx="64">
                  <c:v>28.35</c:v>
                </c:pt>
                <c:pt idx="65">
                  <c:v>29.82</c:v>
                </c:pt>
                <c:pt idx="66">
                  <c:v>29.32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004872"/>
        <c:axId val="792002520"/>
      </c:lineChart>
      <c:catAx>
        <c:axId val="792004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002520"/>
        <c:crosses val="autoZero"/>
        <c:auto val="1"/>
        <c:lblAlgn val="ctr"/>
        <c:lblOffset val="100"/>
        <c:noMultiLvlLbl val="0"/>
      </c:catAx>
      <c:valAx>
        <c:axId val="7920025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00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13-Sep-16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157.66</c:v>
                </c:pt>
                <c:pt idx="1">
                  <c:v>157.66</c:v>
                </c:pt>
                <c:pt idx="2">
                  <c:v>155.41999999999999</c:v>
                </c:pt>
                <c:pt idx="3">
                  <c:v>151.62</c:v>
                </c:pt>
                <c:pt idx="4">
                  <c:v>150</c:v>
                </c:pt>
                <c:pt idx="5">
                  <c:v>150.05000000000001</c:v>
                </c:pt>
                <c:pt idx="6">
                  <c:v>150</c:v>
                </c:pt>
                <c:pt idx="7">
                  <c:v>147.85</c:v>
                </c:pt>
                <c:pt idx="8">
                  <c:v>145.15</c:v>
                </c:pt>
                <c:pt idx="10">
                  <c:v>146.4</c:v>
                </c:pt>
                <c:pt idx="11">
                  <c:v>143.68</c:v>
                </c:pt>
                <c:pt idx="12">
                  <c:v>150.65</c:v>
                </c:pt>
                <c:pt idx="13">
                  <c:v>150.5</c:v>
                </c:pt>
                <c:pt idx="14">
                  <c:v>151</c:v>
                </c:pt>
                <c:pt idx="15">
                  <c:v>151.18</c:v>
                </c:pt>
                <c:pt idx="16">
                  <c:v>150.94999999999999</c:v>
                </c:pt>
                <c:pt idx="17">
                  <c:v>152.19</c:v>
                </c:pt>
                <c:pt idx="18">
                  <c:v>153.16</c:v>
                </c:pt>
                <c:pt idx="19">
                  <c:v>153.51</c:v>
                </c:pt>
                <c:pt idx="20">
                  <c:v>152.36000000000001</c:v>
                </c:pt>
                <c:pt idx="21">
                  <c:v>151.35</c:v>
                </c:pt>
                <c:pt idx="22">
                  <c:v>151.26</c:v>
                </c:pt>
                <c:pt idx="23">
                  <c:v>154.55000000000001</c:v>
                </c:pt>
                <c:pt idx="24">
                  <c:v>153.99</c:v>
                </c:pt>
                <c:pt idx="25">
                  <c:v>153.58000000000001</c:v>
                </c:pt>
                <c:pt idx="26">
                  <c:v>153.35</c:v>
                </c:pt>
                <c:pt idx="27">
                  <c:v>154.66999999999999</c:v>
                </c:pt>
                <c:pt idx="28">
                  <c:v>154.97</c:v>
                </c:pt>
                <c:pt idx="29">
                  <c:v>155.97</c:v>
                </c:pt>
                <c:pt idx="30">
                  <c:v>155.49</c:v>
                </c:pt>
                <c:pt idx="31">
                  <c:v>157.46</c:v>
                </c:pt>
                <c:pt idx="32">
                  <c:v>156.01</c:v>
                </c:pt>
                <c:pt idx="33">
                  <c:v>156.68</c:v>
                </c:pt>
                <c:pt idx="34">
                  <c:v>156.52000000000001</c:v>
                </c:pt>
                <c:pt idx="35">
                  <c:v>157.51</c:v>
                </c:pt>
                <c:pt idx="36">
                  <c:v>156.41999999999999</c:v>
                </c:pt>
                <c:pt idx="37">
                  <c:v>156</c:v>
                </c:pt>
                <c:pt idx="38">
                  <c:v>156.44</c:v>
                </c:pt>
                <c:pt idx="39">
                  <c:v>159.56</c:v>
                </c:pt>
                <c:pt idx="40">
                  <c:v>158.84</c:v>
                </c:pt>
                <c:pt idx="41">
                  <c:v>158.82</c:v>
                </c:pt>
                <c:pt idx="42">
                  <c:v>158.9</c:v>
                </c:pt>
                <c:pt idx="43">
                  <c:v>158.88999999999999</c:v>
                </c:pt>
                <c:pt idx="44">
                  <c:v>156.97999999999999</c:v>
                </c:pt>
                <c:pt idx="45">
                  <c:v>156.88999999999999</c:v>
                </c:pt>
                <c:pt idx="46">
                  <c:v>156.19999999999999</c:v>
                </c:pt>
                <c:pt idx="47">
                  <c:v>157.69</c:v>
                </c:pt>
                <c:pt idx="48">
                  <c:v>156.63999999999999</c:v>
                </c:pt>
                <c:pt idx="49">
                  <c:v>157.05000000000001</c:v>
                </c:pt>
                <c:pt idx="50">
                  <c:v>157.04</c:v>
                </c:pt>
                <c:pt idx="51">
                  <c:v>157.72999999999999</c:v>
                </c:pt>
                <c:pt idx="52">
                  <c:v>154.80000000000001</c:v>
                </c:pt>
                <c:pt idx="53">
                  <c:v>154.38</c:v>
                </c:pt>
                <c:pt idx="54">
                  <c:v>152.34</c:v>
                </c:pt>
                <c:pt idx="55">
                  <c:v>152.69</c:v>
                </c:pt>
                <c:pt idx="56">
                  <c:v>149.06</c:v>
                </c:pt>
                <c:pt idx="57">
                  <c:v>149.11000000000001</c:v>
                </c:pt>
                <c:pt idx="58">
                  <c:v>147.25</c:v>
                </c:pt>
                <c:pt idx="59">
                  <c:v>149.22999999999999</c:v>
                </c:pt>
                <c:pt idx="60">
                  <c:v>147.76</c:v>
                </c:pt>
                <c:pt idx="61">
                  <c:v>145.16</c:v>
                </c:pt>
                <c:pt idx="62">
                  <c:v>143.15</c:v>
                </c:pt>
                <c:pt idx="63">
                  <c:v>140.93</c:v>
                </c:pt>
                <c:pt idx="64">
                  <c:v>145.35</c:v>
                </c:pt>
                <c:pt idx="65">
                  <c:v>152.13999999999999</c:v>
                </c:pt>
                <c:pt idx="66">
                  <c:v>149.85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008792"/>
        <c:axId val="792010360"/>
      </c:lineChart>
      <c:catAx>
        <c:axId val="792008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010360"/>
        <c:crosses val="autoZero"/>
        <c:auto val="1"/>
        <c:lblAlgn val="ctr"/>
        <c:lblOffset val="100"/>
        <c:noMultiLvlLbl val="0"/>
      </c:catAx>
      <c:valAx>
        <c:axId val="792010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00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23-Sep-16</c:v>
                </c:pt>
                <c:pt idx="1">
                  <c:v>22-Sep-16</c:v>
                </c:pt>
                <c:pt idx="2">
                  <c:v>21-Sep-16</c:v>
                </c:pt>
                <c:pt idx="3">
                  <c:v>20-Sep-16</c:v>
                </c:pt>
                <c:pt idx="4">
                  <c:v>19-Sep-16</c:v>
                </c:pt>
                <c:pt idx="5">
                  <c:v>16-Sep-16</c:v>
                </c:pt>
                <c:pt idx="6">
                  <c:v>15-Sep-16</c:v>
                </c:pt>
                <c:pt idx="7">
                  <c:v>14-Sep-16</c:v>
                </c:pt>
                <c:pt idx="8">
                  <c:v>13-Sep-16</c:v>
                </c:pt>
                <c:pt idx="9">
                  <c:v>12-Sep-16</c:v>
                </c:pt>
                <c:pt idx="10">
                  <c:v>9-Sep-16</c:v>
                </c:pt>
                <c:pt idx="11">
                  <c:v>8-Sep-16</c:v>
                </c:pt>
                <c:pt idx="12">
                  <c:v>7-Sep-16</c:v>
                </c:pt>
                <c:pt idx="13">
                  <c:v>6-Sep-16</c:v>
                </c:pt>
                <c:pt idx="14">
                  <c:v>2-Sep-16</c:v>
                </c:pt>
                <c:pt idx="15">
                  <c:v>1-Sep-16</c:v>
                </c:pt>
                <c:pt idx="16">
                  <c:v>31-Aug-16</c:v>
                </c:pt>
                <c:pt idx="17">
                  <c:v>30-Aug-16</c:v>
                </c:pt>
                <c:pt idx="18">
                  <c:v>29-Aug-16</c:v>
                </c:pt>
                <c:pt idx="19">
                  <c:v>26-Aug-16</c:v>
                </c:pt>
                <c:pt idx="20">
                  <c:v>25-Aug-16</c:v>
                </c:pt>
                <c:pt idx="21">
                  <c:v>24-Aug-16</c:v>
                </c:pt>
                <c:pt idx="22">
                  <c:v>23-Aug-16</c:v>
                </c:pt>
                <c:pt idx="23">
                  <c:v>22-Aug-16</c:v>
                </c:pt>
                <c:pt idx="24">
                  <c:v>19-Aug-16</c:v>
                </c:pt>
                <c:pt idx="25">
                  <c:v>18-Aug-16</c:v>
                </c:pt>
                <c:pt idx="26">
                  <c:v>17-Aug-16</c:v>
                </c:pt>
                <c:pt idx="27">
                  <c:v>16-Aug-16</c:v>
                </c:pt>
                <c:pt idx="28">
                  <c:v>15-Aug-16</c:v>
                </c:pt>
                <c:pt idx="29">
                  <c:v>12-Aug-16</c:v>
                </c:pt>
                <c:pt idx="30">
                  <c:v>11-Aug-16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28-Jun-16</c:v>
                </c:pt>
                <c:pt idx="63">
                  <c:v>27-Jun-16</c:v>
                </c:pt>
                <c:pt idx="64">
                  <c:v>24-Jun-16</c:v>
                </c:pt>
                <c:pt idx="65">
                  <c:v>23-Jun-16</c:v>
                </c:pt>
                <c:pt idx="66">
                  <c:v>22-Jun-16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33.26</c:v>
                </c:pt>
                <c:pt idx="1">
                  <c:v>33.67</c:v>
                </c:pt>
                <c:pt idx="2">
                  <c:v>32.93</c:v>
                </c:pt>
                <c:pt idx="3">
                  <c:v>32.22</c:v>
                </c:pt>
                <c:pt idx="4">
                  <c:v>32.44</c:v>
                </c:pt>
                <c:pt idx="5">
                  <c:v>32.17</c:v>
                </c:pt>
                <c:pt idx="6">
                  <c:v>32.53</c:v>
                </c:pt>
                <c:pt idx="7">
                  <c:v>31.87</c:v>
                </c:pt>
                <c:pt idx="8">
                  <c:v>32.35</c:v>
                </c:pt>
                <c:pt idx="9">
                  <c:v>33.369999999999997</c:v>
                </c:pt>
                <c:pt idx="10">
                  <c:v>32.75</c:v>
                </c:pt>
                <c:pt idx="11">
                  <c:v>33.68</c:v>
                </c:pt>
                <c:pt idx="12">
                  <c:v>33.81</c:v>
                </c:pt>
                <c:pt idx="13">
                  <c:v>33.51</c:v>
                </c:pt>
                <c:pt idx="14">
                  <c:v>33.950000000000003</c:v>
                </c:pt>
                <c:pt idx="15">
                  <c:v>33.700000000000003</c:v>
                </c:pt>
                <c:pt idx="16">
                  <c:v>33.869999999999997</c:v>
                </c:pt>
                <c:pt idx="17">
                  <c:v>34.380000000000003</c:v>
                </c:pt>
                <c:pt idx="18">
                  <c:v>34.380000000000003</c:v>
                </c:pt>
                <c:pt idx="19">
                  <c:v>34.15</c:v>
                </c:pt>
                <c:pt idx="20">
                  <c:v>34.200000000000003</c:v>
                </c:pt>
                <c:pt idx="21">
                  <c:v>34.07</c:v>
                </c:pt>
                <c:pt idx="22">
                  <c:v>34.299999999999997</c:v>
                </c:pt>
                <c:pt idx="23">
                  <c:v>33.64</c:v>
                </c:pt>
                <c:pt idx="24">
                  <c:v>33.72</c:v>
                </c:pt>
                <c:pt idx="25">
                  <c:v>33.6</c:v>
                </c:pt>
                <c:pt idx="26">
                  <c:v>33.630000000000003</c:v>
                </c:pt>
                <c:pt idx="27">
                  <c:v>33.54</c:v>
                </c:pt>
                <c:pt idx="28">
                  <c:v>33.72</c:v>
                </c:pt>
                <c:pt idx="29">
                  <c:v>33.520000000000003</c:v>
                </c:pt>
                <c:pt idx="30">
                  <c:v>33.880000000000003</c:v>
                </c:pt>
                <c:pt idx="32">
                  <c:v>33.729999999999997</c:v>
                </c:pt>
                <c:pt idx="33">
                  <c:v>33.880000000000003</c:v>
                </c:pt>
                <c:pt idx="34">
                  <c:v>34.159999999999997</c:v>
                </c:pt>
                <c:pt idx="35">
                  <c:v>34.01</c:v>
                </c:pt>
                <c:pt idx="36">
                  <c:v>33.36</c:v>
                </c:pt>
                <c:pt idx="37">
                  <c:v>33.42</c:v>
                </c:pt>
                <c:pt idx="38">
                  <c:v>33.340000000000003</c:v>
                </c:pt>
                <c:pt idx="39">
                  <c:v>33.61</c:v>
                </c:pt>
                <c:pt idx="40">
                  <c:v>33.450000000000003</c:v>
                </c:pt>
                <c:pt idx="41">
                  <c:v>33.35</c:v>
                </c:pt>
                <c:pt idx="42">
                  <c:v>32.409999999999997</c:v>
                </c:pt>
                <c:pt idx="43">
                  <c:v>31.99</c:v>
                </c:pt>
                <c:pt idx="44">
                  <c:v>31.13</c:v>
                </c:pt>
                <c:pt idx="45">
                  <c:v>31.06</c:v>
                </c:pt>
                <c:pt idx="46">
                  <c:v>30.88</c:v>
                </c:pt>
                <c:pt idx="47">
                  <c:v>31.6</c:v>
                </c:pt>
                <c:pt idx="48">
                  <c:v>31.53</c:v>
                </c:pt>
                <c:pt idx="49">
                  <c:v>31.7</c:v>
                </c:pt>
                <c:pt idx="50">
                  <c:v>31.73</c:v>
                </c:pt>
                <c:pt idx="51">
                  <c:v>31.52</c:v>
                </c:pt>
                <c:pt idx="52">
                  <c:v>31.53</c:v>
                </c:pt>
                <c:pt idx="53">
                  <c:v>31.82</c:v>
                </c:pt>
                <c:pt idx="54">
                  <c:v>31.28</c:v>
                </c:pt>
                <c:pt idx="55">
                  <c:v>30.7</c:v>
                </c:pt>
                <c:pt idx="56">
                  <c:v>30</c:v>
                </c:pt>
                <c:pt idx="57">
                  <c:v>30.11</c:v>
                </c:pt>
                <c:pt idx="58">
                  <c:v>30.02</c:v>
                </c:pt>
                <c:pt idx="59">
                  <c:v>30.9</c:v>
                </c:pt>
                <c:pt idx="60">
                  <c:v>30.66</c:v>
                </c:pt>
                <c:pt idx="61">
                  <c:v>29.72</c:v>
                </c:pt>
                <c:pt idx="62">
                  <c:v>29.58</c:v>
                </c:pt>
                <c:pt idx="63">
                  <c:v>28.97</c:v>
                </c:pt>
                <c:pt idx="64">
                  <c:v>30.44</c:v>
                </c:pt>
                <c:pt idx="65">
                  <c:v>33.46</c:v>
                </c:pt>
                <c:pt idx="66">
                  <c:v>32.630000000000003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952344"/>
        <c:axId val="791945680"/>
      </c:lineChart>
      <c:catAx>
        <c:axId val="791952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45680"/>
        <c:crosses val="autoZero"/>
        <c:auto val="1"/>
        <c:lblAlgn val="ctr"/>
        <c:lblOffset val="100"/>
        <c:noMultiLvlLbl val="0"/>
      </c:catAx>
      <c:valAx>
        <c:axId val="791945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5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42619</c:v>
                </c:pt>
                <c:pt idx="14">
                  <c:v>42615</c:v>
                </c:pt>
                <c:pt idx="15">
                  <c:v>42614</c:v>
                </c:pt>
                <c:pt idx="16">
                  <c:v>42613</c:v>
                </c:pt>
                <c:pt idx="17">
                  <c:v>42612</c:v>
                </c:pt>
                <c:pt idx="18">
                  <c:v>42611</c:v>
                </c:pt>
                <c:pt idx="19">
                  <c:v>42608</c:v>
                </c:pt>
                <c:pt idx="20">
                  <c:v>42607</c:v>
                </c:pt>
                <c:pt idx="21">
                  <c:v>42606</c:v>
                </c:pt>
                <c:pt idx="22">
                  <c:v>42605</c:v>
                </c:pt>
                <c:pt idx="23">
                  <c:v>42604</c:v>
                </c:pt>
                <c:pt idx="24">
                  <c:v>42601</c:v>
                </c:pt>
                <c:pt idx="25">
                  <c:v>42600</c:v>
                </c:pt>
                <c:pt idx="26">
                  <c:v>42599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  <c:pt idx="66">
                  <c:v>42543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102.56</c:v>
                </c:pt>
                <c:pt idx="1">
                  <c:v>103</c:v>
                </c:pt>
                <c:pt idx="2">
                  <c:v>101.96</c:v>
                </c:pt>
                <c:pt idx="3">
                  <c:v>100.24</c:v>
                </c:pt>
                <c:pt idx="4">
                  <c:v>100.44</c:v>
                </c:pt>
                <c:pt idx="5">
                  <c:v>100.1</c:v>
                </c:pt>
                <c:pt idx="6">
                  <c:v>102.71</c:v>
                </c:pt>
                <c:pt idx="7">
                  <c:v>101.66</c:v>
                </c:pt>
                <c:pt idx="8">
                  <c:v>102.32</c:v>
                </c:pt>
                <c:pt idx="9">
                  <c:v>104.03</c:v>
                </c:pt>
                <c:pt idx="10">
                  <c:v>102.68</c:v>
                </c:pt>
                <c:pt idx="11">
                  <c:v>105.75</c:v>
                </c:pt>
                <c:pt idx="12">
                  <c:v>105.85</c:v>
                </c:pt>
                <c:pt idx="13">
                  <c:v>106.01</c:v>
                </c:pt>
                <c:pt idx="14">
                  <c:v>106.93</c:v>
                </c:pt>
                <c:pt idx="15">
                  <c:v>106.72</c:v>
                </c:pt>
                <c:pt idx="16">
                  <c:v>106.43</c:v>
                </c:pt>
                <c:pt idx="17">
                  <c:v>107.35</c:v>
                </c:pt>
                <c:pt idx="18">
                  <c:v>107.97</c:v>
                </c:pt>
                <c:pt idx="19">
                  <c:v>107.31</c:v>
                </c:pt>
                <c:pt idx="20">
                  <c:v>107.72</c:v>
                </c:pt>
                <c:pt idx="21">
                  <c:v>107.96</c:v>
                </c:pt>
                <c:pt idx="22">
                  <c:v>108</c:v>
                </c:pt>
                <c:pt idx="23">
                  <c:v>108.5</c:v>
                </c:pt>
                <c:pt idx="24">
                  <c:v>109.14</c:v>
                </c:pt>
                <c:pt idx="25">
                  <c:v>109.33</c:v>
                </c:pt>
                <c:pt idx="26">
                  <c:v>108.94</c:v>
                </c:pt>
                <c:pt idx="28">
                  <c:v>109.16</c:v>
                </c:pt>
                <c:pt idx="29">
                  <c:v>109.69</c:v>
                </c:pt>
                <c:pt idx="30">
                  <c:v>108.87</c:v>
                </c:pt>
                <c:pt idx="31">
                  <c:v>109.18</c:v>
                </c:pt>
                <c:pt idx="32">
                  <c:v>108.12</c:v>
                </c:pt>
                <c:pt idx="33">
                  <c:v>108.34</c:v>
                </c:pt>
                <c:pt idx="34">
                  <c:v>107.79</c:v>
                </c:pt>
                <c:pt idx="35">
                  <c:v>107.74</c:v>
                </c:pt>
                <c:pt idx="36">
                  <c:v>106.36</c:v>
                </c:pt>
                <c:pt idx="37">
                  <c:v>106.29</c:v>
                </c:pt>
                <c:pt idx="38">
                  <c:v>106.27</c:v>
                </c:pt>
                <c:pt idx="39">
                  <c:v>106.94</c:v>
                </c:pt>
                <c:pt idx="40">
                  <c:v>107.65</c:v>
                </c:pt>
                <c:pt idx="41">
                  <c:v>107.58</c:v>
                </c:pt>
                <c:pt idx="42">
                  <c:v>107.69</c:v>
                </c:pt>
                <c:pt idx="43">
                  <c:v>107.89</c:v>
                </c:pt>
                <c:pt idx="44">
                  <c:v>104.65</c:v>
                </c:pt>
                <c:pt idx="45">
                  <c:v>105.13</c:v>
                </c:pt>
                <c:pt idx="46">
                  <c:v>105.85</c:v>
                </c:pt>
                <c:pt idx="47">
                  <c:v>106.04</c:v>
                </c:pt>
                <c:pt idx="48">
                  <c:v>105.62</c:v>
                </c:pt>
                <c:pt idx="49">
                  <c:v>105.49</c:v>
                </c:pt>
                <c:pt idx="50">
                  <c:v>105.5</c:v>
                </c:pt>
                <c:pt idx="51">
                  <c:v>105.14</c:v>
                </c:pt>
                <c:pt idx="52">
                  <c:v>105.09</c:v>
                </c:pt>
                <c:pt idx="53">
                  <c:v>104.5</c:v>
                </c:pt>
                <c:pt idx="54">
                  <c:v>103.96</c:v>
                </c:pt>
                <c:pt idx="55">
                  <c:v>103.66</c:v>
                </c:pt>
                <c:pt idx="56">
                  <c:v>101.97</c:v>
                </c:pt>
                <c:pt idx="57">
                  <c:v>101.38</c:v>
                </c:pt>
                <c:pt idx="58">
                  <c:v>100.62</c:v>
                </c:pt>
                <c:pt idx="59">
                  <c:v>102.73</c:v>
                </c:pt>
                <c:pt idx="60">
                  <c:v>102.55</c:v>
                </c:pt>
                <c:pt idx="61">
                  <c:v>100.47</c:v>
                </c:pt>
                <c:pt idx="62">
                  <c:v>99.03</c:v>
                </c:pt>
                <c:pt idx="63">
                  <c:v>97.21</c:v>
                </c:pt>
                <c:pt idx="64">
                  <c:v>98.89</c:v>
                </c:pt>
                <c:pt idx="65">
                  <c:v>102.33</c:v>
                </c:pt>
                <c:pt idx="66">
                  <c:v>101.35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954304"/>
        <c:axId val="791950776"/>
      </c:lineChart>
      <c:dateAx>
        <c:axId val="791954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50776"/>
        <c:crosses val="autoZero"/>
        <c:auto val="1"/>
        <c:lblOffset val="100"/>
        <c:baseTimeUnit val="days"/>
      </c:dateAx>
      <c:valAx>
        <c:axId val="791950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42636</c:v>
                </c:pt>
                <c:pt idx="1">
                  <c:v>42635</c:v>
                </c:pt>
                <c:pt idx="2">
                  <c:v>42634</c:v>
                </c:pt>
                <c:pt idx="3">
                  <c:v>42633</c:v>
                </c:pt>
                <c:pt idx="4">
                  <c:v>42632</c:v>
                </c:pt>
                <c:pt idx="5">
                  <c:v>42629</c:v>
                </c:pt>
                <c:pt idx="6">
                  <c:v>42628</c:v>
                </c:pt>
                <c:pt idx="7">
                  <c:v>42627</c:v>
                </c:pt>
                <c:pt idx="8">
                  <c:v>42626</c:v>
                </c:pt>
                <c:pt idx="9">
                  <c:v>42625</c:v>
                </c:pt>
                <c:pt idx="10">
                  <c:v>42622</c:v>
                </c:pt>
                <c:pt idx="11">
                  <c:v>42621</c:v>
                </c:pt>
                <c:pt idx="12">
                  <c:v>42620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140.51</c:v>
                </c:pt>
                <c:pt idx="1">
                  <c:v>141.04</c:v>
                </c:pt>
                <c:pt idx="2">
                  <c:v>139.91</c:v>
                </c:pt>
                <c:pt idx="3">
                  <c:v>137.47</c:v>
                </c:pt>
                <c:pt idx="4">
                  <c:v>137.68</c:v>
                </c:pt>
                <c:pt idx="5">
                  <c:v>138.47</c:v>
                </c:pt>
                <c:pt idx="6">
                  <c:v>135.61000000000001</c:v>
                </c:pt>
                <c:pt idx="7">
                  <c:v>133.69</c:v>
                </c:pt>
                <c:pt idx="8">
                  <c:v>133.94999999999999</c:v>
                </c:pt>
                <c:pt idx="9">
                  <c:v>135.53</c:v>
                </c:pt>
                <c:pt idx="10">
                  <c:v>133.62</c:v>
                </c:pt>
                <c:pt idx="11">
                  <c:v>135.44</c:v>
                </c:pt>
                <c:pt idx="12">
                  <c:v>134.99</c:v>
                </c:pt>
                <c:pt idx="14">
                  <c:v>135.97</c:v>
                </c:pt>
                <c:pt idx="15">
                  <c:v>136.61000000000001</c:v>
                </c:pt>
                <c:pt idx="16">
                  <c:v>135.74</c:v>
                </c:pt>
                <c:pt idx="17">
                  <c:v>136.05000000000001</c:v>
                </c:pt>
                <c:pt idx="18">
                  <c:v>136.87</c:v>
                </c:pt>
                <c:pt idx="19">
                  <c:v>137.27000000000001</c:v>
                </c:pt>
                <c:pt idx="20">
                  <c:v>136.62</c:v>
                </c:pt>
                <c:pt idx="21">
                  <c:v>137.30000000000001</c:v>
                </c:pt>
                <c:pt idx="22">
                  <c:v>139.87</c:v>
                </c:pt>
                <c:pt idx="23">
                  <c:v>142.01</c:v>
                </c:pt>
                <c:pt idx="24">
                  <c:v>142.09</c:v>
                </c:pt>
                <c:pt idx="25">
                  <c:v>142.04</c:v>
                </c:pt>
                <c:pt idx="26">
                  <c:v>142.16999999999999</c:v>
                </c:pt>
                <c:pt idx="27">
                  <c:v>141.71</c:v>
                </c:pt>
                <c:pt idx="28">
                  <c:v>141.08000000000001</c:v>
                </c:pt>
                <c:pt idx="29">
                  <c:v>141.62</c:v>
                </c:pt>
                <c:pt idx="30">
                  <c:v>142.88</c:v>
                </c:pt>
                <c:pt idx="31">
                  <c:v>142.63</c:v>
                </c:pt>
                <c:pt idx="32">
                  <c:v>142.19</c:v>
                </c:pt>
                <c:pt idx="33">
                  <c:v>141.82</c:v>
                </c:pt>
                <c:pt idx="34">
                  <c:v>142.13</c:v>
                </c:pt>
                <c:pt idx="35">
                  <c:v>142.99</c:v>
                </c:pt>
                <c:pt idx="36">
                  <c:v>142.71</c:v>
                </c:pt>
                <c:pt idx="37">
                  <c:v>142.88</c:v>
                </c:pt>
                <c:pt idx="38">
                  <c:v>143.16999999999999</c:v>
                </c:pt>
                <c:pt idx="39">
                  <c:v>143.51</c:v>
                </c:pt>
                <c:pt idx="40">
                  <c:v>143.19999999999999</c:v>
                </c:pt>
                <c:pt idx="41">
                  <c:v>142.76</c:v>
                </c:pt>
                <c:pt idx="42">
                  <c:v>141.68</c:v>
                </c:pt>
                <c:pt idx="43">
                  <c:v>141.69999999999999</c:v>
                </c:pt>
                <c:pt idx="44">
                  <c:v>141.72999999999999</c:v>
                </c:pt>
                <c:pt idx="45">
                  <c:v>143.69</c:v>
                </c:pt>
                <c:pt idx="46">
                  <c:v>142.87</c:v>
                </c:pt>
                <c:pt idx="47">
                  <c:v>143.02000000000001</c:v>
                </c:pt>
                <c:pt idx="48">
                  <c:v>142.59</c:v>
                </c:pt>
                <c:pt idx="49">
                  <c:v>140.75</c:v>
                </c:pt>
                <c:pt idx="50">
                  <c:v>141.33000000000001</c:v>
                </c:pt>
                <c:pt idx="51">
                  <c:v>140.84</c:v>
                </c:pt>
                <c:pt idx="52">
                  <c:v>141.47999999999999</c:v>
                </c:pt>
                <c:pt idx="53">
                  <c:v>139.86000000000001</c:v>
                </c:pt>
                <c:pt idx="54">
                  <c:v>140.32</c:v>
                </c:pt>
                <c:pt idx="55">
                  <c:v>141.27000000000001</c:v>
                </c:pt>
                <c:pt idx="56">
                  <c:v>140.80000000000001</c:v>
                </c:pt>
                <c:pt idx="57">
                  <c:v>142.38</c:v>
                </c:pt>
                <c:pt idx="58">
                  <c:v>141.56</c:v>
                </c:pt>
                <c:pt idx="59">
                  <c:v>140.86000000000001</c:v>
                </c:pt>
                <c:pt idx="60">
                  <c:v>141.19999999999999</c:v>
                </c:pt>
                <c:pt idx="61">
                  <c:v>140.52000000000001</c:v>
                </c:pt>
                <c:pt idx="62">
                  <c:v>138.71</c:v>
                </c:pt>
                <c:pt idx="63">
                  <c:v>137.11000000000001</c:v>
                </c:pt>
                <c:pt idx="64">
                  <c:v>137.29</c:v>
                </c:pt>
                <c:pt idx="65">
                  <c:v>139.19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956656"/>
        <c:axId val="791947640"/>
      </c:lineChart>
      <c:dateAx>
        <c:axId val="791956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47640"/>
        <c:crosses val="autoZero"/>
        <c:auto val="1"/>
        <c:lblOffset val="100"/>
        <c:baseTimeUnit val="days"/>
      </c:dateAx>
      <c:valAx>
        <c:axId val="7919476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5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vs" connectionId="10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vs" adjustColumnWidth="0" connectionId="9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JNJ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jnj" backgroundRefresh="0" adjustColumnWidth="0" connectionId="9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connectionId="9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8" activePane="bottomLeft" state="frozen"/>
      <selection activeCell="E5" sqref="E5"/>
      <selection pane="bottomLeft" activeCell="F256" sqref="F256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6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6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6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6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6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6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5">
        <v>0.01</v>
      </c>
      <c r="S244" s="497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-16769.181999998731</v>
      </c>
      <c r="Q245" s="516"/>
      <c r="R245" s="465"/>
      <c r="S245" s="497">
        <v>42309</v>
      </c>
      <c r="T245" s="430">
        <v>0.26</v>
      </c>
    </row>
    <row r="246" spans="1:21" ht="18" customHeight="1" x14ac:dyDescent="0.25">
      <c r="Q246" s="366"/>
      <c r="R246" s="465"/>
      <c r="S246" s="497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-18881.921999998664</v>
      </c>
      <c r="Q247" s="366"/>
      <c r="R247" s="465"/>
      <c r="S247" s="497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-18881.950000000012</v>
      </c>
      <c r="Q248" s="366"/>
      <c r="R248" s="465"/>
      <c r="S248" s="497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465">
        <f>R258</f>
        <v>0.03</v>
      </c>
      <c r="O249" s="353"/>
      <c r="Q249" s="366"/>
      <c r="R249" s="465"/>
      <c r="S249" s="497">
        <v>42430</v>
      </c>
      <c r="T249" s="430">
        <v>0.68</v>
      </c>
    </row>
    <row r="250" spans="1:21" ht="18" customHeight="1" x14ac:dyDescent="0.25">
      <c r="Q250" s="366"/>
      <c r="R250" s="465"/>
      <c r="S250" s="497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-1.9999986507173162E-3</v>
      </c>
      <c r="Q251" s="366"/>
      <c r="R251" s="465"/>
      <c r="S251" s="497">
        <v>42491</v>
      </c>
      <c r="T251" s="430">
        <v>0.13</v>
      </c>
    </row>
    <row r="252" spans="1:21" ht="18" customHeight="1" x14ac:dyDescent="0.25">
      <c r="Q252" s="366"/>
      <c r="R252" s="465"/>
      <c r="S252" s="497">
        <v>42552</v>
      </c>
      <c r="T252" s="430">
        <v>0.64</v>
      </c>
    </row>
    <row r="253" spans="1:21" ht="18" customHeight="1" x14ac:dyDescent="0.25">
      <c r="Q253" s="366"/>
      <c r="R253" s="465"/>
      <c r="S253" s="497">
        <v>42580</v>
      </c>
      <c r="T253" s="430">
        <v>-0.66</v>
      </c>
      <c r="U253" s="25" t="s">
        <v>307</v>
      </c>
    </row>
    <row r="254" spans="1:21" ht="18" customHeight="1" x14ac:dyDescent="0.25">
      <c r="Q254" s="366"/>
      <c r="R254" s="465"/>
      <c r="S254" s="497">
        <v>42582</v>
      </c>
      <c r="T254" s="430">
        <v>0.26</v>
      </c>
    </row>
    <row r="255" spans="1:21" ht="18" customHeight="1" x14ac:dyDescent="0.25">
      <c r="Q255" s="366"/>
      <c r="R255" s="465"/>
      <c r="S255" s="497">
        <v>42608</v>
      </c>
      <c r="T255" s="430">
        <v>0.44</v>
      </c>
    </row>
    <row r="256" spans="1:21" ht="18" customHeight="1" x14ac:dyDescent="0.25">
      <c r="Q256" s="366"/>
      <c r="R256" s="465"/>
      <c r="S256" s="497">
        <v>42614</v>
      </c>
      <c r="T256" s="430">
        <v>0.23</v>
      </c>
    </row>
    <row r="257" spans="17:20" ht="18" customHeight="1" x14ac:dyDescent="0.25">
      <c r="Q257" s="366"/>
      <c r="R257" s="465"/>
      <c r="S257" s="431"/>
      <c r="T257" s="430"/>
    </row>
    <row r="258" spans="17:20" ht="18" customHeight="1" x14ac:dyDescent="0.25">
      <c r="Q258" s="366" t="s">
        <v>81</v>
      </c>
      <c r="R258" s="465">
        <f>SUM(R243:R257)</f>
        <v>0.03</v>
      </c>
      <c r="S258" s="431" t="s">
        <v>81</v>
      </c>
      <c r="T258" s="430">
        <f>SUM(T243:T256)</f>
        <v>1006.7100000000002</v>
      </c>
    </row>
    <row r="274" spans="1:1" ht="18" customHeight="1" x14ac:dyDescent="0.25">
      <c r="A274" s="547"/>
    </row>
    <row r="275" spans="1:1" ht="18" customHeight="1" x14ac:dyDescent="0.25">
      <c r="A275" s="548" t="s">
        <v>381</v>
      </c>
    </row>
    <row r="276" spans="1:1" ht="18" customHeight="1" x14ac:dyDescent="0.25">
      <c r="A276" s="548" t="s">
        <v>382</v>
      </c>
    </row>
    <row r="277" spans="1:1" ht="18" customHeight="1" x14ac:dyDescent="0.25">
      <c r="A277" s="547" t="s">
        <v>383</v>
      </c>
    </row>
    <row r="278" spans="1:1" ht="18" customHeight="1" x14ac:dyDescent="0.25">
      <c r="A278" s="548" t="s">
        <v>384</v>
      </c>
    </row>
    <row r="279" spans="1:1" ht="18" customHeight="1" x14ac:dyDescent="0.25">
      <c r="A279" s="548" t="s">
        <v>385</v>
      </c>
    </row>
    <row r="280" spans="1:1" ht="18" customHeight="1" x14ac:dyDescent="0.25">
      <c r="A280" s="547" t="s">
        <v>386</v>
      </c>
    </row>
    <row r="281" spans="1:1" ht="18" customHeight="1" x14ac:dyDescent="0.25">
      <c r="A281" s="548" t="s">
        <v>387</v>
      </c>
    </row>
    <row r="282" spans="1:1" ht="18" customHeight="1" x14ac:dyDescent="0.25">
      <c r="A282" s="548" t="s">
        <v>388</v>
      </c>
    </row>
    <row r="283" spans="1:1" ht="18" customHeight="1" x14ac:dyDescent="0.25">
      <c r="A283" s="548" t="s">
        <v>389</v>
      </c>
    </row>
  </sheetData>
  <mergeCells count="3">
    <mergeCell ref="B12:B13"/>
    <mergeCell ref="B14:B15"/>
    <mergeCell ref="B163:B164"/>
  </mergeCells>
  <conditionalFormatting sqref="Q13">
    <cfRule type="expression" dxfId="805" priority="5">
      <formula>#REF!&gt;0</formula>
    </cfRule>
    <cfRule type="expression" dxfId="8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79"/>
  <sheetViews>
    <sheetView zoomScaleNormal="100" workbookViewId="0">
      <pane ySplit="1" topLeftCell="A257" activePane="bottomLeft" state="frozen"/>
      <selection pane="bottomLeft" activeCell="P283" sqref="P283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434</v>
      </c>
      <c r="H1" s="350" t="s">
        <v>433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435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-18881.950000000012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6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2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3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3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11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10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10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11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11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328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10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7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ref="L276" si="695">K276/I275</f>
        <v>-1.0848151394813332E-3</v>
      </c>
      <c r="M276" s="187">
        <f t="shared" si="678"/>
        <v>-27281.289999999979</v>
      </c>
      <c r="N276" s="189">
        <f t="shared" ref="N276" si="696">M276/J276</f>
        <v>-6.8203224999999951E-2</v>
      </c>
      <c r="O276" s="187" t="b">
        <f t="shared" ref="O276" si="697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8">I276-Q276</f>
        <v>61492.210000000021</v>
      </c>
      <c r="S276" s="177">
        <v>-42647</v>
      </c>
      <c r="T276" s="177">
        <f t="shared" ref="T276" si="699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78" si="700">(C277-C276)/C276</f>
        <v>1.0917112199498855E-2</v>
      </c>
      <c r="E277" s="214">
        <f t="shared" ref="E277:E278" si="701">(C277-$C$2)/$C$2</f>
        <v>2.8861703544453034E-2</v>
      </c>
      <c r="F277" s="224">
        <v>5295.18</v>
      </c>
      <c r="G277" s="175">
        <f t="shared" ref="G277:G278" si="702">(F277-F276)/F276</f>
        <v>1.0270254800766963E-2</v>
      </c>
      <c r="H277" s="208">
        <f t="shared" ref="H277:H278" si="703">(F277-F$2)/F$2</f>
        <v>3.9963077164797703E-2</v>
      </c>
      <c r="I277" s="226">
        <v>382463.62</v>
      </c>
      <c r="J277" s="177">
        <v>400000</v>
      </c>
      <c r="K277" s="177">
        <f t="shared" ref="K277" si="704">I277-I276-J277+J276</f>
        <v>9744.9099999999744</v>
      </c>
      <c r="L277" s="175">
        <f t="shared" ref="L277:L278" si="705">K277/I276</f>
        <v>2.6145481132406726E-2</v>
      </c>
      <c r="M277" s="187">
        <f t="shared" si="678"/>
        <v>-17536.380000000005</v>
      </c>
      <c r="N277" s="189">
        <f t="shared" ref="N277" si="706">M277/J277</f>
        <v>-4.384095000000001E-2</v>
      </c>
      <c r="O277" s="187" t="b">
        <f t="shared" ref="O277" si="707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8">I277-Q277</f>
        <v>76083.070000000007</v>
      </c>
      <c r="S277" s="177">
        <v>-34503</v>
      </c>
      <c r="T277" s="177">
        <f t="shared" ref="T277" si="709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700"/>
        <v>6.4998705573430723E-3</v>
      </c>
      <c r="E278" s="214">
        <f t="shared" si="701"/>
        <v>3.5549171438899463E-2</v>
      </c>
      <c r="F278" s="224">
        <v>5339.52</v>
      </c>
      <c r="G278" s="175">
        <f t="shared" si="702"/>
        <v>8.373653020293954E-3</v>
      </c>
      <c r="H278" s="208">
        <f t="shared" si="703"/>
        <v>4.8671367126892913E-2</v>
      </c>
      <c r="I278" s="226">
        <v>385198.84</v>
      </c>
      <c r="J278" s="177">
        <v>400000</v>
      </c>
      <c r="K278" s="177">
        <f t="shared" ref="K278" si="710">I278-I277-J278+J277</f>
        <v>2735.2200000000303</v>
      </c>
      <c r="L278" s="175">
        <f t="shared" si="705"/>
        <v>7.1515821557094246E-3</v>
      </c>
      <c r="M278" s="187">
        <f t="shared" si="678"/>
        <v>-14801.159999999974</v>
      </c>
      <c r="N278" s="189">
        <f t="shared" ref="N278" si="711">M278/J278</f>
        <v>-3.7002899999999936E-2</v>
      </c>
      <c r="O278" s="187" t="b">
        <f t="shared" ref="O278" si="712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3">I278-Q278</f>
        <v>83623.030000000028</v>
      </c>
      <c r="S278" s="177">
        <v>-32239</v>
      </c>
      <c r="T278" s="177">
        <f t="shared" ref="T278" si="714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ref="D279" si="715">(C279-C278)/C278</f>
        <v>-5.7367787688660478E-3</v>
      </c>
      <c r="E279" s="214">
        <f t="shared" ref="E279" si="716">(C279-$C$2)/$C$2</f>
        <v>2.9608454938071953E-2</v>
      </c>
      <c r="F279" s="224">
        <v>5305.74</v>
      </c>
      <c r="G279" s="175">
        <f t="shared" ref="G279" si="717">(F279-F278)/F278</f>
        <v>-6.3264113628192517E-3</v>
      </c>
      <c r="H279" s="208">
        <f t="shared" ref="H279" si="718">(F279-F$2)/F$2</f>
        <v>4.2037040674038136E-2</v>
      </c>
      <c r="I279" s="226">
        <v>381118.05</v>
      </c>
      <c r="J279" s="177">
        <v>400000</v>
      </c>
      <c r="K279" s="177">
        <f t="shared" ref="K279" si="719">I279-I278-J279+J278</f>
        <v>-4080.7900000000373</v>
      </c>
      <c r="L279" s="175">
        <f t="shared" ref="L279" si="720">K279/I278</f>
        <v>-1.0593983097145456E-2</v>
      </c>
      <c r="M279" s="187">
        <f t="shared" si="678"/>
        <v>-18881.950000000012</v>
      </c>
      <c r="N279" s="189">
        <f t="shared" ref="N279" si="721">M279/J279</f>
        <v>-4.7204875000000028E-2</v>
      </c>
      <c r="O279" s="187" t="b">
        <f t="shared" ref="O279" si="722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23">I279-Q279</f>
        <v>80747.02999999997</v>
      </c>
      <c r="S279" s="177">
        <v>-36012</v>
      </c>
      <c r="T279" s="177">
        <f t="shared" ref="T279" si="724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</sheetData>
  <conditionalFormatting sqref="D3:D279">
    <cfRule type="colorScale" priority="2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79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79">
    <cfRule type="colorScale" priority="1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79">
    <cfRule type="colorScale" priority="2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0:L1048576">
    <cfRule type="colorScale" priority="45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6" activePane="bottomLeft" state="frozen"/>
      <selection pane="bottomLeft" activeCell="E16" sqref="E16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263</v>
      </c>
      <c r="N1" s="58" t="s">
        <v>92</v>
      </c>
      <c r="O1" s="364" t="s">
        <v>219</v>
      </c>
      <c r="P1" s="364" t="s">
        <v>417</v>
      </c>
    </row>
    <row r="2" spans="1:19" ht="21.95" customHeight="1" x14ac:dyDescent="0.25">
      <c r="A2" s="52"/>
      <c r="B2" s="52"/>
      <c r="C2" s="52"/>
      <c r="E2" s="23" t="s">
        <v>10</v>
      </c>
      <c r="F2" s="248">
        <v>9.76</v>
      </c>
      <c r="G2" s="248">
        <v>9.76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1.2800000000000001E-2</v>
      </c>
      <c r="P2" s="375">
        <v>-2E-3</v>
      </c>
      <c r="R2" s="49"/>
    </row>
    <row r="3" spans="1:19" ht="21.95" customHeight="1" x14ac:dyDescent="0.25">
      <c r="A3" s="52"/>
      <c r="B3" s="51"/>
      <c r="C3" s="52"/>
      <c r="E3" s="23" t="s">
        <v>215</v>
      </c>
      <c r="F3" s="248">
        <v>112.71</v>
      </c>
      <c r="G3" s="248">
        <v>112.71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2.01E-2</v>
      </c>
      <c r="P3" s="375">
        <v>-1.67E-2</v>
      </c>
      <c r="Q3" s="461"/>
      <c r="R3" s="49"/>
      <c r="S3" s="49"/>
    </row>
    <row r="4" spans="1:19" ht="21.95" customHeight="1" x14ac:dyDescent="0.25">
      <c r="A4" s="51"/>
      <c r="B4" s="51"/>
      <c r="C4" s="51"/>
      <c r="E4" s="23" t="s">
        <v>297</v>
      </c>
      <c r="F4" s="248">
        <v>52.25</v>
      </c>
      <c r="G4" s="248">
        <v>52.25</v>
      </c>
      <c r="H4" s="50">
        <v>0</v>
      </c>
      <c r="I4" s="49">
        <v>0</v>
      </c>
      <c r="J4" s="379">
        <v>0</v>
      </c>
      <c r="K4" s="365">
        <v>0</v>
      </c>
      <c r="L4" s="49">
        <v>92.650000000000091</v>
      </c>
      <c r="M4">
        <v>0</v>
      </c>
      <c r="N4" s="376" t="str">
        <f>HYPERLINK("http://finance.yahoo.com/q?s=" &amp; E4, "Link")</f>
        <v>Link</v>
      </c>
      <c r="O4" s="365">
        <v>0</v>
      </c>
      <c r="P4" s="365">
        <v>-3.3999999999999998E-3</v>
      </c>
    </row>
    <row r="5" spans="1:19" ht="21.95" customHeight="1" x14ac:dyDescent="0.25">
      <c r="A5" s="51"/>
      <c r="B5" s="51"/>
      <c r="C5" s="52"/>
      <c r="E5" s="23" t="s">
        <v>45</v>
      </c>
      <c r="F5" s="248">
        <v>68.489999999999995</v>
      </c>
      <c r="G5" s="248">
        <v>68.489999999999995</v>
      </c>
      <c r="H5" s="50">
        <v>0</v>
      </c>
      <c r="I5" s="49">
        <v>0</v>
      </c>
      <c r="J5" s="379">
        <v>0</v>
      </c>
      <c r="K5" s="365">
        <v>0</v>
      </c>
      <c r="L5" s="49">
        <v>523.61999999999898</v>
      </c>
      <c r="M5">
        <v>0</v>
      </c>
      <c r="N5" s="376" t="str">
        <f>HYPERLINK("http://finance.yahoo.com/q?s=" &amp; E5, "Link")</f>
        <v>Link</v>
      </c>
      <c r="O5" s="365">
        <v>1.9599999999999999E-2</v>
      </c>
      <c r="P5" s="365">
        <v>-6.4999999999999997E-3</v>
      </c>
      <c r="R5" s="49"/>
    </row>
    <row r="6" spans="1:19" ht="21.95" customHeight="1" x14ac:dyDescent="0.25">
      <c r="A6" s="51"/>
      <c r="B6" s="52"/>
      <c r="C6" s="52"/>
      <c r="E6" s="23" t="s">
        <v>33</v>
      </c>
      <c r="F6" s="248">
        <v>166.65</v>
      </c>
      <c r="G6" s="248">
        <v>166.65</v>
      </c>
      <c r="H6" s="50">
        <v>0</v>
      </c>
      <c r="I6" s="49">
        <v>0</v>
      </c>
      <c r="J6" s="379">
        <v>0</v>
      </c>
      <c r="K6" s="365">
        <v>0</v>
      </c>
      <c r="L6" s="49">
        <v>780.73999999999796</v>
      </c>
      <c r="M6">
        <v>0</v>
      </c>
      <c r="N6" s="376" t="str">
        <f>HYPERLINK("http://finance.yahoo.com/q?s=" &amp; E6, "Link")</f>
        <v>Link</v>
      </c>
      <c r="O6" s="365">
        <v>1.1900000000000001E-2</v>
      </c>
      <c r="P6" s="365">
        <v>-1.2999999999999999E-2</v>
      </c>
      <c r="R6" s="49"/>
    </row>
    <row r="7" spans="1:19" ht="21.95" customHeight="1" x14ac:dyDescent="0.25">
      <c r="A7" s="52"/>
      <c r="B7" s="159"/>
      <c r="C7" s="337"/>
      <c r="E7" s="23" t="s">
        <v>251</v>
      </c>
      <c r="F7" s="248">
        <v>63.85</v>
      </c>
      <c r="G7" s="248">
        <v>63.85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1.8100000000000002E-2</v>
      </c>
      <c r="P7" s="375">
        <v>-1.21E-2</v>
      </c>
      <c r="Q7" s="152"/>
      <c r="R7" s="49"/>
    </row>
    <row r="8" spans="1:19" ht="21.95" customHeight="1" x14ac:dyDescent="0.25">
      <c r="A8" s="61"/>
      <c r="B8" s="62"/>
      <c r="C8" s="61"/>
      <c r="E8" s="23" t="s">
        <v>62</v>
      </c>
      <c r="F8" s="248">
        <v>312.58</v>
      </c>
      <c r="G8" s="248">
        <v>312.58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-7.1000000000000004E-3</v>
      </c>
      <c r="Q8" s="152"/>
      <c r="R8" s="49"/>
      <c r="S8" s="49"/>
    </row>
    <row r="9" spans="1:19" ht="21.95" customHeight="1" x14ac:dyDescent="0.25">
      <c r="A9" s="51"/>
      <c r="B9" s="51"/>
      <c r="C9" s="52"/>
      <c r="E9" s="23" t="s">
        <v>52</v>
      </c>
      <c r="F9" s="248">
        <v>77.66</v>
      </c>
      <c r="G9" s="248">
        <v>77.66</v>
      </c>
      <c r="H9" s="336">
        <v>50</v>
      </c>
      <c r="I9" s="49">
        <v>3883</v>
      </c>
      <c r="J9" s="379">
        <v>0</v>
      </c>
      <c r="K9" s="365">
        <v>0</v>
      </c>
      <c r="L9" s="379">
        <v>490.94999999999891</v>
      </c>
      <c r="M9">
        <v>25</v>
      </c>
      <c r="N9" s="376" t="str">
        <f>HYPERLINK("http://finance.yahoo.com/q?s=" &amp; E9, "Link")</f>
        <v>Link</v>
      </c>
      <c r="O9" s="375">
        <v>2.35E-2</v>
      </c>
      <c r="P9" s="375">
        <v>1.2999999999999999E-3</v>
      </c>
      <c r="Q9" s="49"/>
      <c r="R9" s="49"/>
      <c r="S9" s="49"/>
    </row>
    <row r="10" spans="1:19" ht="21.95" customHeight="1" x14ac:dyDescent="0.25">
      <c r="A10" s="52"/>
      <c r="B10" s="52"/>
      <c r="C10" s="52"/>
      <c r="E10" s="23" t="s">
        <v>248</v>
      </c>
      <c r="F10" s="248">
        <v>22.63</v>
      </c>
      <c r="G10" s="248">
        <v>21.764200000000002</v>
      </c>
      <c r="H10" s="336">
        <v>200</v>
      </c>
      <c r="I10" s="49">
        <v>4352.84</v>
      </c>
      <c r="J10" s="379">
        <v>173.15999999999985</v>
      </c>
      <c r="K10" s="365">
        <v>3.9780924637707632E-2</v>
      </c>
      <c r="L10" s="379">
        <v>173.15999999999985</v>
      </c>
      <c r="M10">
        <v>160</v>
      </c>
      <c r="N10" s="376" t="str">
        <f>HYPERLINK("http://finance.yahoo.com/q?s=" &amp; E10, "Link")</f>
        <v>Link</v>
      </c>
      <c r="O10" s="375">
        <v>5.0700000000000002E-2</v>
      </c>
      <c r="P10" s="375">
        <v>-2.58E-2</v>
      </c>
      <c r="R10" s="49"/>
    </row>
    <row r="11" spans="1:19" ht="21.95" customHeight="1" x14ac:dyDescent="0.25">
      <c r="A11" s="51"/>
      <c r="B11" s="51"/>
      <c r="C11" s="52"/>
      <c r="E11" s="23" t="s">
        <v>8</v>
      </c>
      <c r="F11" s="248">
        <v>64.11</v>
      </c>
      <c r="G11" s="248">
        <v>64.11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1.84E-2</v>
      </c>
      <c r="P11" s="375">
        <v>-1.26E-2</v>
      </c>
      <c r="Q11" s="49"/>
      <c r="R11" s="49"/>
      <c r="S11" s="49"/>
    </row>
    <row r="12" spans="1:19" ht="21.95" customHeight="1" x14ac:dyDescent="0.25">
      <c r="A12" s="51"/>
      <c r="B12" s="51"/>
      <c r="C12" s="52"/>
      <c r="E12" s="23" t="s">
        <v>17</v>
      </c>
      <c r="F12" s="248">
        <v>13.9</v>
      </c>
      <c r="G12" s="248">
        <v>20.665810000000036</v>
      </c>
      <c r="H12" s="336">
        <v>3000</v>
      </c>
      <c r="I12" s="49">
        <v>61997.430000000109</v>
      </c>
      <c r="J12" s="379">
        <v>-20297.430000000109</v>
      </c>
      <c r="K12" s="365">
        <v>-0.3273914741304611</v>
      </c>
      <c r="L12" s="379">
        <v>-20297.430000000109</v>
      </c>
      <c r="M12">
        <v>2100</v>
      </c>
      <c r="N12" s="376" t="str">
        <f>HYPERLINK("http://finance.yahoo.com/q?s=" &amp; E12, "Link")</f>
        <v>Link</v>
      </c>
      <c r="O12" s="375">
        <v>0</v>
      </c>
      <c r="P12" s="375">
        <v>-6.9999999999999999E-4</v>
      </c>
      <c r="Q12" s="152"/>
      <c r="S12" s="49"/>
    </row>
    <row r="13" spans="1:19" ht="21.95" customHeight="1" x14ac:dyDescent="0.25">
      <c r="A13" s="52"/>
      <c r="B13" s="52"/>
      <c r="C13" s="52"/>
      <c r="E13" s="23" t="s">
        <v>397</v>
      </c>
      <c r="F13" s="248">
        <v>90.6</v>
      </c>
      <c r="G13" s="248">
        <v>90.85</v>
      </c>
      <c r="H13" s="336">
        <v>20</v>
      </c>
      <c r="I13" s="49">
        <v>1817</v>
      </c>
      <c r="J13" s="379">
        <v>-5</v>
      </c>
      <c r="K13" s="365">
        <v>-2.7517886626307101E-3</v>
      </c>
      <c r="L13" s="379">
        <v>-5</v>
      </c>
      <c r="M13" s="30">
        <v>42657</v>
      </c>
      <c r="N13" s="376" t="str">
        <f>HYPERLINK("http://finance.yahoo.com/q?s=" &amp; E13, "Link")</f>
        <v>Link</v>
      </c>
      <c r="O13" s="375">
        <v>1.9099999999999999E-2</v>
      </c>
      <c r="P13" s="375">
        <v>2.9999999999999997E-4</v>
      </c>
      <c r="Q13" s="49"/>
      <c r="S13" s="49"/>
    </row>
    <row r="14" spans="1:19" ht="21.95" customHeight="1" x14ac:dyDescent="0.25">
      <c r="A14" s="51"/>
      <c r="B14" s="51"/>
      <c r="C14" s="52"/>
      <c r="E14" s="23" t="s">
        <v>32</v>
      </c>
      <c r="F14" s="248">
        <v>38.78</v>
      </c>
      <c r="G14" s="248">
        <v>35.705320000000022</v>
      </c>
      <c r="H14" s="336">
        <v>250</v>
      </c>
      <c r="I14" s="49">
        <v>8926.3300000000054</v>
      </c>
      <c r="J14" s="379">
        <v>768.66999999999462</v>
      </c>
      <c r="K14" s="365">
        <v>8.6112657721593794E-2</v>
      </c>
      <c r="L14" s="379">
        <v>973.6899999999946</v>
      </c>
      <c r="M14">
        <v>250</v>
      </c>
      <c r="N14" s="376" t="str">
        <f>HYPERLINK("http://finance.yahoo.com/q?s=" &amp; E14, "Link")</f>
        <v>Link</v>
      </c>
      <c r="O14" s="375">
        <v>2.1600000000000001E-2</v>
      </c>
      <c r="P14" s="375">
        <v>7.3000000000000001E-3</v>
      </c>
      <c r="Q14" s="152"/>
      <c r="S14" s="49"/>
    </row>
    <row r="15" spans="1:19" ht="21.95" customHeight="1" x14ac:dyDescent="0.25">
      <c r="A15" s="51"/>
      <c r="B15" s="52"/>
      <c r="C15" s="52"/>
      <c r="E15" s="23" t="s">
        <v>362</v>
      </c>
      <c r="F15" s="248">
        <v>72.09</v>
      </c>
      <c r="G15" s="248">
        <v>71.265000000000001</v>
      </c>
      <c r="H15" s="336">
        <v>40</v>
      </c>
      <c r="I15" s="49">
        <v>2850.6</v>
      </c>
      <c r="J15" s="379">
        <v>33.000000000000455</v>
      </c>
      <c r="K15" s="365">
        <v>1.1576510208377223E-2</v>
      </c>
      <c r="L15" s="379">
        <v>33.000000000000455</v>
      </c>
      <c r="M15" s="30">
        <v>42650</v>
      </c>
      <c r="N15" s="376" t="str">
        <f>HYPERLINK("http://finance.yahoo.com/q?s=" &amp; E15, "Link")</f>
        <v>Link</v>
      </c>
      <c r="O15" s="375">
        <v>1.3899999999999999E-2</v>
      </c>
      <c r="P15" s="375">
        <v>2.8E-3</v>
      </c>
      <c r="S15" s="49"/>
    </row>
    <row r="16" spans="1:19" ht="21.95" customHeight="1" x14ac:dyDescent="0.25">
      <c r="A16" s="51"/>
      <c r="B16" s="51"/>
      <c r="C16" s="52"/>
      <c r="E16" s="23" t="s">
        <v>63</v>
      </c>
      <c r="F16" s="248">
        <v>93.27</v>
      </c>
      <c r="G16" s="248">
        <v>93.310571428571421</v>
      </c>
      <c r="H16" s="336">
        <v>70</v>
      </c>
      <c r="I16" s="49">
        <v>6531.74</v>
      </c>
      <c r="J16" s="379">
        <v>-2.8400000000001455</v>
      </c>
      <c r="K16" s="365">
        <v>-4.3479991548955963E-4</v>
      </c>
      <c r="L16" s="379">
        <v>-2.8400000000001455</v>
      </c>
      <c r="M16">
        <v>30</v>
      </c>
      <c r="N16" s="376" t="str">
        <f>HYPERLINK("http://finance.yahoo.com/q?s=" &amp; E16, "Link")</f>
        <v>Link</v>
      </c>
      <c r="O16" s="375">
        <v>1.5299999999999999E-2</v>
      </c>
      <c r="P16" s="375">
        <v>-1.5E-3</v>
      </c>
      <c r="Q16" s="461"/>
      <c r="R16" s="49"/>
    </row>
    <row r="17" spans="1:21" ht="21.95" customHeight="1" x14ac:dyDescent="0.25">
      <c r="A17" s="51"/>
      <c r="B17" s="51"/>
      <c r="C17" s="52"/>
      <c r="E17" s="23" t="s">
        <v>206</v>
      </c>
      <c r="F17" s="248">
        <v>12.17</v>
      </c>
      <c r="G17" s="248">
        <v>11.884439999999998</v>
      </c>
      <c r="H17" s="50">
        <v>250</v>
      </c>
      <c r="I17" s="49">
        <v>2971.1099999999997</v>
      </c>
      <c r="J17" s="379">
        <v>71.390000000000327</v>
      </c>
      <c r="K17" s="365">
        <v>2.4028056854172523E-2</v>
      </c>
      <c r="L17" s="49">
        <v>71.390000000000327</v>
      </c>
      <c r="M17">
        <v>150</v>
      </c>
      <c r="N17" s="376" t="str">
        <f>HYPERLINK("http://finance.yahoo.com/q?s=" &amp; E17, "Link")</f>
        <v>Link</v>
      </c>
      <c r="O17" s="365">
        <v>4.9500000000000002E-2</v>
      </c>
      <c r="P17" s="365">
        <v>-8.0000000000000004E-4</v>
      </c>
      <c r="Q17" s="461"/>
      <c r="R17" s="49"/>
    </row>
    <row r="18" spans="1:21" ht="21.95" customHeight="1" x14ac:dyDescent="0.25">
      <c r="A18" s="51"/>
      <c r="B18" s="51"/>
      <c r="C18" s="52"/>
      <c r="E18" s="23" t="s">
        <v>363</v>
      </c>
      <c r="F18" s="248">
        <v>23.93</v>
      </c>
      <c r="G18" s="248">
        <v>24.28</v>
      </c>
      <c r="H18" s="336">
        <v>100</v>
      </c>
      <c r="I18" s="49">
        <v>2428</v>
      </c>
      <c r="J18" s="379">
        <v>-35</v>
      </c>
      <c r="K18" s="365">
        <v>-1.4415156507413566E-2</v>
      </c>
      <c r="L18" s="379">
        <v>-35</v>
      </c>
      <c r="M18" s="30">
        <v>42650</v>
      </c>
      <c r="N18" s="376" t="str">
        <f>HYPERLINK("http://finance.yahoo.com/q?s=" &amp; E18, "Link")</f>
        <v>Link</v>
      </c>
      <c r="O18" s="375">
        <v>1.4999999999999999E-2</v>
      </c>
      <c r="P18" s="375">
        <v>-1.52E-2</v>
      </c>
      <c r="Q18" s="152"/>
      <c r="S18" s="49"/>
    </row>
    <row r="19" spans="1:21" ht="21.95" customHeight="1" x14ac:dyDescent="0.25">
      <c r="A19" s="51"/>
      <c r="B19" s="51"/>
      <c r="C19" s="52"/>
      <c r="E19" s="23" t="s">
        <v>9</v>
      </c>
      <c r="F19" s="248">
        <v>4.33</v>
      </c>
      <c r="G19" s="248">
        <v>4.1600999999999999</v>
      </c>
      <c r="H19" s="336">
        <v>400</v>
      </c>
      <c r="I19" s="49">
        <v>1664.04</v>
      </c>
      <c r="J19" s="379">
        <v>67.960000000000036</v>
      </c>
      <c r="K19" s="365">
        <v>4.0840364414317001E-2</v>
      </c>
      <c r="L19" s="379">
        <v>502.89000000000033</v>
      </c>
      <c r="M19" s="30">
        <v>42667</v>
      </c>
      <c r="N19" s="376" t="str">
        <f>HYPERLINK("http://finance.yahoo.com/q?s=" &amp; E19, "Link")</f>
        <v>Link</v>
      </c>
      <c r="O19" s="375">
        <v>9.7699999999999995E-2</v>
      </c>
      <c r="P19" s="375">
        <v>0</v>
      </c>
      <c r="R19" s="49"/>
    </row>
    <row r="20" spans="1:21" ht="21.95" customHeight="1" x14ac:dyDescent="0.25">
      <c r="A20" s="52"/>
      <c r="B20" s="52"/>
      <c r="C20" s="52"/>
      <c r="E20" s="23" t="s">
        <v>55</v>
      </c>
      <c r="F20" s="248">
        <v>81.37</v>
      </c>
      <c r="G20" s="248">
        <v>84.093399999999988</v>
      </c>
      <c r="H20" s="336">
        <v>200</v>
      </c>
      <c r="I20" s="49">
        <v>16818.679999999997</v>
      </c>
      <c r="J20" s="379">
        <v>-544.67999999999665</v>
      </c>
      <c r="K20" s="365">
        <v>-3.2385419069748449E-2</v>
      </c>
      <c r="L20" s="379">
        <v>-544.67999999999665</v>
      </c>
      <c r="M20">
        <v>170</v>
      </c>
      <c r="N20" s="376" t="str">
        <f>HYPERLINK("http://finance.yahoo.com/q?s=" &amp; E20, "Link")</f>
        <v>Link</v>
      </c>
      <c r="O20" s="375">
        <v>2.3800000000000002E-2</v>
      </c>
      <c r="P20" s="375">
        <v>-1.8E-3</v>
      </c>
      <c r="Q20" s="49"/>
      <c r="R20" s="49"/>
    </row>
    <row r="21" spans="1:21" ht="21.95" customHeight="1" x14ac:dyDescent="0.25">
      <c r="A21" s="51"/>
      <c r="B21" s="51"/>
      <c r="C21" s="52"/>
      <c r="E21" s="23" t="s">
        <v>177</v>
      </c>
      <c r="F21" s="248">
        <v>64.650000000000006</v>
      </c>
      <c r="G21" s="248">
        <v>66.959999999999994</v>
      </c>
      <c r="H21" s="336">
        <v>25</v>
      </c>
      <c r="I21" s="49">
        <v>1673.9999999999998</v>
      </c>
      <c r="J21" s="379">
        <v>-57.749999999999545</v>
      </c>
      <c r="K21" s="365">
        <v>-3.4498207885304485E-2</v>
      </c>
      <c r="L21" s="379">
        <v>-7.7999999999997272</v>
      </c>
      <c r="M21" s="30">
        <v>42653</v>
      </c>
      <c r="N21" s="376" t="str">
        <f>HYPERLINK("http://finance.yahoo.com/q?s=" &amp; E21, "Link")</f>
        <v>Link</v>
      </c>
      <c r="O21" s="375">
        <v>2.9499999999999998E-2</v>
      </c>
      <c r="P21" s="375">
        <v>-6.3E-3</v>
      </c>
      <c r="Q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32.119999999999997</v>
      </c>
      <c r="G22" s="248">
        <v>32.119999999999997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4.7899999999999998E-2</v>
      </c>
      <c r="P22" s="375">
        <v>-8.3000000000000001E-3</v>
      </c>
      <c r="S22" s="49"/>
    </row>
    <row r="23" spans="1:21" ht="21.95" customHeight="1" x14ac:dyDescent="0.25">
      <c r="A23" s="51"/>
      <c r="B23" s="51"/>
      <c r="C23" s="52"/>
      <c r="E23" s="23" t="s">
        <v>22</v>
      </c>
      <c r="F23" s="248">
        <v>46.91</v>
      </c>
      <c r="G23" s="248">
        <v>46.91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2.18E-2</v>
      </c>
      <c r="P23" s="375">
        <v>-1.8200000000000001E-2</v>
      </c>
      <c r="R23" s="49"/>
      <c r="S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37.19</v>
      </c>
      <c r="G24" s="248">
        <v>37.19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2.8000000000000001E-2</v>
      </c>
      <c r="P24" s="375">
        <v>-9.5999999999999992E-3</v>
      </c>
      <c r="Q24" s="49"/>
      <c r="R24" s="49"/>
      <c r="T24" s="363"/>
      <c r="U24" s="363"/>
    </row>
    <row r="25" spans="1:21" ht="21.95" customHeight="1" x14ac:dyDescent="0.25">
      <c r="A25" s="51"/>
      <c r="B25" s="51"/>
      <c r="C25" s="52"/>
      <c r="E25" s="23" t="s">
        <v>178</v>
      </c>
      <c r="F25" s="248">
        <v>48.41</v>
      </c>
      <c r="G25" s="248">
        <v>48.41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3.5900000000000001E-2</v>
      </c>
      <c r="P25" s="375">
        <v>1.04E-2</v>
      </c>
      <c r="R25" s="49"/>
    </row>
    <row r="26" spans="1:21" ht="21.95" customHeight="1" x14ac:dyDescent="0.25">
      <c r="A26" s="61"/>
      <c r="B26" s="62"/>
      <c r="C26" s="61"/>
      <c r="E26" s="23" t="s">
        <v>375</v>
      </c>
      <c r="F26" s="248">
        <v>118.81</v>
      </c>
      <c r="G26" s="248">
        <v>118.5</v>
      </c>
      <c r="H26" s="336">
        <v>20</v>
      </c>
      <c r="I26" s="49">
        <v>2370</v>
      </c>
      <c r="J26" s="379">
        <v>6.1999999999998181</v>
      </c>
      <c r="K26" s="365">
        <v>2.6160337552742809E-3</v>
      </c>
      <c r="L26" s="379">
        <v>6.1999999999998181</v>
      </c>
      <c r="M26" s="30">
        <v>42653</v>
      </c>
      <c r="N26" s="376" t="str">
        <f>HYPERLINK("http://finance.yahoo.com/q?s=" &amp; E26, "Link")</f>
        <v>Link</v>
      </c>
      <c r="O26" s="375">
        <v>2.7199999999999998E-2</v>
      </c>
      <c r="P26" s="375">
        <v>-5.4000000000000003E-3</v>
      </c>
      <c r="R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18.41</v>
      </c>
      <c r="G27" s="248">
        <v>18.41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-3.2000000000000002E-3</v>
      </c>
      <c r="Q27" s="152"/>
    </row>
    <row r="28" spans="1:21" ht="21.95" customHeight="1" x14ac:dyDescent="0.25">
      <c r="A28" s="51"/>
      <c r="B28" s="52"/>
      <c r="C28" s="52"/>
      <c r="E28" s="23" t="s">
        <v>24</v>
      </c>
      <c r="F28" s="248">
        <v>50.51</v>
      </c>
      <c r="G28" s="248">
        <v>50.51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8.0000000000000002E-3</v>
      </c>
      <c r="Q28" s="152"/>
    </row>
    <row r="29" spans="1:21" ht="21.95" customHeight="1" x14ac:dyDescent="0.25">
      <c r="A29" s="51"/>
      <c r="B29" s="51"/>
      <c r="C29" s="52"/>
      <c r="E29" s="23" t="s">
        <v>205</v>
      </c>
      <c r="F29" s="248">
        <v>30.45</v>
      </c>
      <c r="G29" s="248">
        <v>32.297425000000004</v>
      </c>
      <c r="H29" s="336">
        <v>800</v>
      </c>
      <c r="I29" s="49">
        <v>25837.940000000002</v>
      </c>
      <c r="J29" s="379">
        <v>-1477.9400000000023</v>
      </c>
      <c r="K29" s="365">
        <v>-5.7200380525692207E-2</v>
      </c>
      <c r="L29" s="379">
        <v>-1477.9400000000023</v>
      </c>
      <c r="M29">
        <v>500</v>
      </c>
      <c r="N29" s="376" t="str">
        <f>HYPERLINK("http://finance.yahoo.com/q?s=" &amp; E29, "Link")</f>
        <v>Link</v>
      </c>
      <c r="O29" s="375">
        <v>1.5599999999999999E-2</v>
      </c>
      <c r="P29" s="375">
        <v>-9.7999999999999997E-3</v>
      </c>
      <c r="Q29" s="152"/>
      <c r="R29" s="49"/>
      <c r="S29" s="49"/>
    </row>
    <row r="30" spans="1:21" ht="21.95" customHeight="1" x14ac:dyDescent="0.25">
      <c r="A30" s="159"/>
      <c r="B30" s="51"/>
      <c r="C30" s="52"/>
      <c r="E30" s="23" t="s">
        <v>36</v>
      </c>
      <c r="F30" s="248">
        <v>37.24</v>
      </c>
      <c r="G30" s="248">
        <v>37.3718</v>
      </c>
      <c r="H30" s="336">
        <v>100</v>
      </c>
      <c r="I30" s="49">
        <v>3737.18</v>
      </c>
      <c r="J30" s="379">
        <v>-13.179999999999836</v>
      </c>
      <c r="K30" s="365">
        <v>-3.5267233582540409E-3</v>
      </c>
      <c r="L30" s="379">
        <v>-13.179999999999836</v>
      </c>
      <c r="M30">
        <v>100</v>
      </c>
      <c r="N30" s="376" t="str">
        <f>HYPERLINK("http://finance.yahoo.com/q?s=" &amp; E30, "Link")</f>
        <v>Link</v>
      </c>
      <c r="O30" s="375">
        <v>1.09E-2</v>
      </c>
      <c r="P30" s="375">
        <v>-2.3999999999999998E-3</v>
      </c>
      <c r="S30" s="49"/>
    </row>
    <row r="31" spans="1:21" ht="21.95" customHeight="1" x14ac:dyDescent="0.25">
      <c r="A31" s="52"/>
      <c r="B31" s="159"/>
      <c r="C31" s="337"/>
      <c r="E31" s="23" t="s">
        <v>252</v>
      </c>
      <c r="F31" s="248">
        <v>24.82</v>
      </c>
      <c r="G31" s="248">
        <v>25.74</v>
      </c>
      <c r="H31" s="50">
        <v>50</v>
      </c>
      <c r="I31" s="49">
        <v>1287</v>
      </c>
      <c r="J31" s="379">
        <v>-46</v>
      </c>
      <c r="K31" s="365">
        <v>-3.5742035742035674E-2</v>
      </c>
      <c r="L31" s="49">
        <v>241.94000000000005</v>
      </c>
      <c r="M31" s="30">
        <v>42660</v>
      </c>
      <c r="N31" s="376" t="str">
        <f>HYPERLINK("http://finance.yahoo.com/q?s=" &amp; E31, "Link")</f>
        <v>Link</v>
      </c>
      <c r="O31" s="365">
        <v>2.9000000000000001E-2</v>
      </c>
      <c r="P31" s="365">
        <v>-2.86E-2</v>
      </c>
      <c r="R31" s="49"/>
    </row>
    <row r="32" spans="1:21" ht="21.95" customHeight="1" x14ac:dyDescent="0.25">
      <c r="A32" s="51"/>
      <c r="B32" s="51"/>
      <c r="C32" s="52"/>
      <c r="E32" s="23" t="s">
        <v>50</v>
      </c>
      <c r="F32" s="248">
        <v>14.49</v>
      </c>
      <c r="G32" s="248">
        <v>15.992121650136973</v>
      </c>
      <c r="H32" s="50">
        <v>9478</v>
      </c>
      <c r="I32" s="49">
        <v>151573.32899999822</v>
      </c>
      <c r="J32" s="379">
        <v>-14237.10899999828</v>
      </c>
      <c r="K32" s="365">
        <v>-9.3928853406646445E-2</v>
      </c>
      <c r="L32" s="49">
        <v>-14237.10899999828</v>
      </c>
      <c r="M32">
        <v>2936</v>
      </c>
      <c r="N32" s="376" t="str">
        <f>HYPERLINK("http://finance.yahoo.com/q?s=" &amp; E32, "Link")</f>
        <v>Link</v>
      </c>
      <c r="O32" s="365">
        <v>1.4200000000000001E-2</v>
      </c>
      <c r="P32" s="365">
        <v>-2.5600000000000001E-2</v>
      </c>
      <c r="R32" s="49"/>
    </row>
    <row r="33" spans="1:20" ht="21.95" customHeight="1" x14ac:dyDescent="0.25">
      <c r="A33" s="51"/>
      <c r="B33" s="51"/>
      <c r="C33" s="52"/>
      <c r="E33" s="23" t="s">
        <v>34</v>
      </c>
      <c r="F33" s="248">
        <v>17.48</v>
      </c>
      <c r="G33" s="248">
        <v>16.944620625000244</v>
      </c>
      <c r="H33" s="336">
        <v>1600</v>
      </c>
      <c r="I33" s="49">
        <v>27111.393000000389</v>
      </c>
      <c r="J33" s="379">
        <v>856.60699999961071</v>
      </c>
      <c r="K33" s="365">
        <v>3.1595831317099712E-2</v>
      </c>
      <c r="L33" s="379">
        <v>856.60699999961071</v>
      </c>
      <c r="M33" s="30">
        <v>42650</v>
      </c>
      <c r="N33" s="376" t="str">
        <f>HYPERLINK("http://finance.yahoo.com/q?s=" &amp; E33, "Link")</f>
        <v>Link</v>
      </c>
      <c r="O33" s="375">
        <v>0</v>
      </c>
      <c r="P33" s="375">
        <v>-6.3E-3</v>
      </c>
      <c r="Q33" s="152"/>
      <c r="S33" s="49"/>
    </row>
    <row r="34" spans="1:20" ht="21.95" customHeight="1" x14ac:dyDescent="0.25">
      <c r="A34" s="52"/>
      <c r="B34" s="52"/>
      <c r="C34" s="52"/>
      <c r="E34" s="23" t="s">
        <v>216</v>
      </c>
      <c r="F34" s="248">
        <v>42.06</v>
      </c>
      <c r="G34" s="248">
        <v>42.06</v>
      </c>
      <c r="H34" s="50">
        <v>0</v>
      </c>
      <c r="I34" s="49">
        <v>0</v>
      </c>
      <c r="J34" s="379">
        <v>0</v>
      </c>
      <c r="K34" s="365">
        <v>0</v>
      </c>
      <c r="L34" s="49">
        <v>439.77999999999975</v>
      </c>
      <c r="M34">
        <v>0</v>
      </c>
      <c r="N34" s="376" t="str">
        <f>HYPERLINK("http://finance.yahoo.com/q?s=" &amp; E34, "Link")</f>
        <v>Link</v>
      </c>
      <c r="O34" s="365">
        <v>0</v>
      </c>
      <c r="P34" s="365">
        <v>-1.24E-2</v>
      </c>
    </row>
    <row r="35" spans="1:20" ht="21.95" customHeight="1" x14ac:dyDescent="0.25">
      <c r="A35" s="51"/>
      <c r="B35" s="51"/>
      <c r="C35" s="52"/>
      <c r="E35" s="23" t="s">
        <v>373</v>
      </c>
      <c r="F35" s="248">
        <v>37.42</v>
      </c>
      <c r="G35" s="248">
        <v>34.68</v>
      </c>
      <c r="H35" s="336">
        <v>50</v>
      </c>
      <c r="I35" s="49">
        <v>1734</v>
      </c>
      <c r="J35" s="379">
        <v>137</v>
      </c>
      <c r="K35" s="365">
        <v>7.9008073817762453E-2</v>
      </c>
      <c r="L35" s="379">
        <v>137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6.7000000000000002E-3</v>
      </c>
      <c r="Q35" s="152"/>
    </row>
    <row r="36" spans="1:20" ht="21.95" customHeight="1" x14ac:dyDescent="0.25">
      <c r="A36" s="51"/>
      <c r="B36" s="51"/>
      <c r="C36" s="52"/>
      <c r="E36" s="23" t="s">
        <v>203</v>
      </c>
      <c r="F36" s="248">
        <v>55.15</v>
      </c>
      <c r="G36" s="248">
        <v>55.15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1.1599999999999999E-2</v>
      </c>
      <c r="P36" s="375">
        <v>-4.7000000000000002E-3</v>
      </c>
    </row>
    <row r="37" spans="1:20" ht="21.95" customHeight="1" x14ac:dyDescent="0.25">
      <c r="A37" s="52"/>
      <c r="B37" s="52"/>
      <c r="C37" s="52"/>
      <c r="E37" s="23" t="s">
        <v>47</v>
      </c>
      <c r="F37" s="248">
        <v>93.62</v>
      </c>
      <c r="G37" s="248">
        <v>93.62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2.5600000000000001E-2</v>
      </c>
      <c r="P37" s="375">
        <v>-3.0999999999999999E-3</v>
      </c>
    </row>
    <row r="38" spans="1:20" ht="21.95" customHeight="1" x14ac:dyDescent="0.25">
      <c r="A38" s="52"/>
      <c r="B38" s="52"/>
      <c r="C38" s="52"/>
      <c r="E38" s="23" t="s">
        <v>180</v>
      </c>
      <c r="F38" s="248">
        <v>51.97</v>
      </c>
      <c r="G38" s="248">
        <v>51.97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1.49E-2</v>
      </c>
      <c r="P38" s="375">
        <v>-7.4000000000000003E-3</v>
      </c>
      <c r="Q38" s="152"/>
      <c r="S38" s="49"/>
    </row>
    <row r="39" spans="1:20" ht="21.95" customHeight="1" x14ac:dyDescent="0.25">
      <c r="A39" s="51"/>
      <c r="B39" s="51"/>
      <c r="C39" s="51"/>
      <c r="E39" s="23" t="s">
        <v>23</v>
      </c>
      <c r="F39" s="248">
        <v>32.090000000000003</v>
      </c>
      <c r="G39" s="248">
        <v>31.18</v>
      </c>
      <c r="H39" s="336">
        <v>50</v>
      </c>
      <c r="I39" s="49">
        <v>1559</v>
      </c>
      <c r="J39" s="379">
        <v>45.500000000000227</v>
      </c>
      <c r="K39" s="365">
        <v>2.9185375240538925E-2</v>
      </c>
      <c r="L39" s="379">
        <v>45.500000000000227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-1.6000000000000001E-3</v>
      </c>
    </row>
    <row r="40" spans="1:20" ht="21.95" customHeight="1" x14ac:dyDescent="0.25">
      <c r="A40" s="51"/>
      <c r="B40" s="51"/>
      <c r="C40" s="52"/>
      <c r="E40" s="23" t="s">
        <v>230</v>
      </c>
      <c r="F40" s="248">
        <v>78.97</v>
      </c>
      <c r="G40" s="248">
        <v>78.95</v>
      </c>
      <c r="H40" s="336">
        <v>25</v>
      </c>
      <c r="I40" s="49">
        <v>1973.75</v>
      </c>
      <c r="J40" s="379">
        <v>0.5</v>
      </c>
      <c r="K40" s="365">
        <v>2.533248891703106E-4</v>
      </c>
      <c r="L40" s="379">
        <v>434.4900000000016</v>
      </c>
      <c r="M40">
        <v>25</v>
      </c>
      <c r="N40" s="376" t="str">
        <f>HYPERLINK("http://finance.yahoo.com/q?s=" &amp; E40, "Link")</f>
        <v>Link</v>
      </c>
      <c r="O40" s="375">
        <v>1.35E-2</v>
      </c>
      <c r="P40" s="375">
        <v>2.1999999999999999E-2</v>
      </c>
      <c r="Q40" s="461"/>
      <c r="T40" s="49"/>
    </row>
    <row r="41" spans="1:20" ht="21.95" customHeight="1" x14ac:dyDescent="0.25">
      <c r="A41" s="51"/>
      <c r="B41" s="51"/>
      <c r="C41" s="52"/>
      <c r="E41" s="23" t="s">
        <v>181</v>
      </c>
      <c r="F41" s="248">
        <v>215.99</v>
      </c>
      <c r="G41" s="248">
        <v>215.99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-5.4999999999999997E-3</v>
      </c>
      <c r="Q41" s="152"/>
    </row>
    <row r="42" spans="1:20" ht="21.95" customHeight="1" x14ac:dyDescent="0.25">
      <c r="A42" s="51"/>
      <c r="B42" s="51"/>
      <c r="C42" s="52"/>
      <c r="E42" s="23" t="s">
        <v>176</v>
      </c>
      <c r="F42" s="248">
        <v>74.77</v>
      </c>
      <c r="G42" s="248">
        <v>74.77</v>
      </c>
      <c r="H42" s="336">
        <v>0</v>
      </c>
      <c r="I42" s="49">
        <v>0</v>
      </c>
      <c r="J42" s="379">
        <v>0</v>
      </c>
      <c r="K42" s="365">
        <v>0</v>
      </c>
      <c r="L42" s="379">
        <v>1368.8999999999978</v>
      </c>
      <c r="M42">
        <v>0</v>
      </c>
      <c r="N42" s="376" t="str">
        <f>HYPERLINK("http://finance.yahoo.com/q?s=" &amp; E42, "Link")</f>
        <v>Link</v>
      </c>
      <c r="O42" s="375">
        <v>1.47E-2</v>
      </c>
      <c r="P42" s="375">
        <v>-2.7699999999999999E-2</v>
      </c>
    </row>
    <row r="43" spans="1:20" ht="21.95" customHeight="1" x14ac:dyDescent="0.25">
      <c r="A43" s="52"/>
      <c r="B43" s="52"/>
      <c r="C43" s="52"/>
      <c r="E43" s="23" t="s">
        <v>39</v>
      </c>
      <c r="F43" s="248">
        <v>33.26</v>
      </c>
      <c r="G43" s="248">
        <v>33.26</v>
      </c>
      <c r="H43" s="336">
        <v>0</v>
      </c>
      <c r="I43" s="49">
        <v>0</v>
      </c>
      <c r="J43" s="379">
        <v>0</v>
      </c>
      <c r="K43" s="365">
        <v>0</v>
      </c>
      <c r="L43" s="379">
        <v>529.88000000000284</v>
      </c>
      <c r="M43">
        <v>0</v>
      </c>
      <c r="N43" s="376" t="str">
        <f>HYPERLINK("http://finance.yahoo.com/q?s=" &amp; E43, "Link")</f>
        <v>Link</v>
      </c>
      <c r="O43" s="375">
        <v>3.2099999999999997E-2</v>
      </c>
      <c r="P43" s="375">
        <v>-1.2200000000000001E-2</v>
      </c>
      <c r="Q43" s="49"/>
      <c r="T43" s="49"/>
    </row>
    <row r="44" spans="1:20" ht="21.95" customHeight="1" x14ac:dyDescent="0.25">
      <c r="A44" s="51"/>
      <c r="B44" s="51"/>
      <c r="C44" s="52"/>
      <c r="E44" s="23" t="s">
        <v>0</v>
      </c>
      <c r="F44" s="248">
        <v>157.66</v>
      </c>
      <c r="G44" s="248">
        <v>157.66</v>
      </c>
      <c r="H44" s="336">
        <v>0</v>
      </c>
      <c r="I44" s="49">
        <v>0</v>
      </c>
      <c r="J44" s="379">
        <v>0</v>
      </c>
      <c r="K44" s="365">
        <v>0</v>
      </c>
      <c r="L44" s="379">
        <v>171.47000000000003</v>
      </c>
      <c r="M44">
        <v>0</v>
      </c>
      <c r="N44" s="376" t="str">
        <f>HYPERLINK("http://finance.yahoo.com/q?s=" &amp; E44, "Link")</f>
        <v>Link</v>
      </c>
      <c r="O44" s="375">
        <v>4.0000000000000001E-3</v>
      </c>
      <c r="P44" s="375">
        <v>0</v>
      </c>
      <c r="Q44" s="152"/>
    </row>
    <row r="45" spans="1:20" ht="21.95" customHeight="1" x14ac:dyDescent="0.25">
      <c r="A45" s="51"/>
      <c r="B45" s="51"/>
      <c r="C45" s="52"/>
      <c r="E45" s="23" t="s">
        <v>13</v>
      </c>
      <c r="F45" s="248">
        <v>50.95</v>
      </c>
      <c r="G45" s="248">
        <v>50.95</v>
      </c>
      <c r="H45" s="336">
        <v>0</v>
      </c>
      <c r="I45" s="49">
        <v>0</v>
      </c>
      <c r="J45" s="379">
        <v>0</v>
      </c>
      <c r="K45" s="365">
        <v>0</v>
      </c>
      <c r="L45" s="379">
        <v>1461.5600000000013</v>
      </c>
      <c r="M45">
        <v>0</v>
      </c>
      <c r="N45" s="376" t="str">
        <f>HYPERLINK("http://finance.yahoo.com/q?s=" &amp; E45, "Link")</f>
        <v>Link</v>
      </c>
      <c r="O45" s="375">
        <v>0</v>
      </c>
      <c r="P45" s="375">
        <v>-1.8E-3</v>
      </c>
      <c r="Q45" s="461"/>
    </row>
    <row r="46" spans="1:20" ht="21.95" customHeight="1" x14ac:dyDescent="0.25">
      <c r="A46" s="51"/>
      <c r="B46" s="51"/>
      <c r="C46" s="52"/>
      <c r="E46" s="23" t="s">
        <v>51</v>
      </c>
      <c r="F46" s="248">
        <v>140.51</v>
      </c>
      <c r="G46" s="248">
        <v>140.51</v>
      </c>
      <c r="H46" s="336">
        <v>0</v>
      </c>
      <c r="I46" s="443">
        <v>0</v>
      </c>
      <c r="J46" s="379">
        <v>0</v>
      </c>
      <c r="K46" s="365">
        <v>0</v>
      </c>
      <c r="L46" s="379">
        <v>176.70000000000073</v>
      </c>
      <c r="M46">
        <v>0</v>
      </c>
      <c r="N46" s="376" t="str">
        <f>HYPERLINK("http://finance.yahoo.com/q?s=" &amp; E46, "Link")</f>
        <v>Link</v>
      </c>
      <c r="O46" s="375">
        <v>1.8200000000000001E-2</v>
      </c>
      <c r="P46" s="375">
        <v>-3.8E-3</v>
      </c>
      <c r="Q46" s="152"/>
    </row>
    <row r="47" spans="1:20" ht="21.95" customHeight="1" x14ac:dyDescent="0.25">
      <c r="A47" s="51"/>
      <c r="B47" s="51"/>
      <c r="C47" s="52"/>
      <c r="E47" s="23" t="s">
        <v>42</v>
      </c>
      <c r="F47" s="248">
        <v>94.33</v>
      </c>
      <c r="G47" s="248">
        <v>94.33</v>
      </c>
      <c r="H47" s="336">
        <v>0</v>
      </c>
      <c r="I47" s="49">
        <v>0</v>
      </c>
      <c r="J47" s="379">
        <v>0</v>
      </c>
      <c r="K47" s="365">
        <v>0</v>
      </c>
      <c r="L47" s="379">
        <v>128.08999999999833</v>
      </c>
      <c r="M47">
        <v>0</v>
      </c>
      <c r="N47" s="376" t="str">
        <f>HYPERLINK("http://finance.yahoo.com/q?s=" &amp; E47, "Link")</f>
        <v>Link</v>
      </c>
      <c r="O47" s="375">
        <v>2.5600000000000001E-2</v>
      </c>
      <c r="P47" s="375">
        <v>-7.9000000000000008E-3</v>
      </c>
      <c r="Q47" s="152"/>
      <c r="S47" s="49"/>
      <c r="T47" s="49"/>
    </row>
    <row r="48" spans="1:20" ht="21.95" customHeight="1" x14ac:dyDescent="0.25">
      <c r="A48" s="51"/>
      <c r="B48" s="51"/>
      <c r="C48" s="52"/>
      <c r="E48" s="23" t="s">
        <v>54</v>
      </c>
      <c r="F48" s="248">
        <v>102.56</v>
      </c>
      <c r="G48" s="248">
        <v>102.56</v>
      </c>
      <c r="H48" s="50">
        <v>0</v>
      </c>
      <c r="I48" s="49">
        <v>0</v>
      </c>
      <c r="J48" s="379">
        <v>0</v>
      </c>
      <c r="K48" s="365">
        <v>0</v>
      </c>
      <c r="L48" s="49">
        <v>114.84999999999991</v>
      </c>
      <c r="M48">
        <v>0</v>
      </c>
      <c r="N48" s="376" t="str">
        <f>HYPERLINK("http://finance.yahoo.com/q?s=" &amp; E48, "Link")</f>
        <v>Link</v>
      </c>
      <c r="O48" s="365">
        <v>2.63E-2</v>
      </c>
      <c r="P48" s="365">
        <v>-4.3E-3</v>
      </c>
    </row>
    <row r="49" spans="1:18" ht="21.95" customHeight="1" x14ac:dyDescent="0.25">
      <c r="A49" s="159"/>
      <c r="B49" s="51"/>
      <c r="C49" s="52"/>
      <c r="E49" s="23" t="s">
        <v>249</v>
      </c>
      <c r="F49" s="248">
        <v>48.86</v>
      </c>
      <c r="G49" s="248">
        <v>48.86</v>
      </c>
      <c r="H49" s="336">
        <v>0</v>
      </c>
      <c r="I49" s="49">
        <v>0</v>
      </c>
      <c r="J49" s="379">
        <v>0</v>
      </c>
      <c r="K49" s="365">
        <v>0</v>
      </c>
      <c r="L49" s="379">
        <v>257.64999999999964</v>
      </c>
      <c r="M49">
        <v>0</v>
      </c>
      <c r="N49" s="376" t="str">
        <f>HYPERLINK("http://finance.yahoo.com/q?s=" &amp; E49, "Link")</f>
        <v>Link</v>
      </c>
      <c r="O49" s="375">
        <v>0</v>
      </c>
      <c r="P49" s="375">
        <v>-7.7000000000000002E-3</v>
      </c>
      <c r="Q49" s="49"/>
      <c r="R49" s="49"/>
    </row>
    <row r="50" spans="1:18" ht="21.95" customHeight="1" x14ac:dyDescent="0.25">
      <c r="A50" s="51"/>
      <c r="B50" s="51"/>
      <c r="C50" s="52"/>
      <c r="E50" s="23" t="s">
        <v>179</v>
      </c>
      <c r="F50" s="248">
        <v>45.74</v>
      </c>
      <c r="G50" s="248">
        <v>46.47</v>
      </c>
      <c r="H50" s="336">
        <v>40</v>
      </c>
      <c r="I50" s="49">
        <v>1858.8</v>
      </c>
      <c r="J50" s="379">
        <v>-29.199999999999818</v>
      </c>
      <c r="K50" s="365">
        <v>-1.5709059608349406E-2</v>
      </c>
      <c r="L50" s="379">
        <v>307.21000000000549</v>
      </c>
      <c r="M50" s="30">
        <v>42660</v>
      </c>
      <c r="N50" s="376" t="str">
        <f>HYPERLINK("http://finance.yahoo.com/q?s=" &amp; E50, "Link")</f>
        <v>Link</v>
      </c>
      <c r="O50" s="375">
        <v>3.3000000000000002E-2</v>
      </c>
      <c r="P50" s="375">
        <v>4.0000000000000002E-4</v>
      </c>
    </row>
    <row r="51" spans="1:18" ht="21.95" customHeight="1" x14ac:dyDescent="0.25">
      <c r="A51" s="52"/>
      <c r="B51" s="52"/>
      <c r="C51" s="52"/>
      <c r="E51" s="23" t="s">
        <v>53</v>
      </c>
      <c r="F51" s="248">
        <v>61.32</v>
      </c>
      <c r="G51" s="248">
        <v>61.32</v>
      </c>
      <c r="H51" s="336">
        <v>0</v>
      </c>
      <c r="I51" s="49">
        <v>0</v>
      </c>
      <c r="J51" s="379">
        <v>0</v>
      </c>
      <c r="K51" s="365">
        <v>0</v>
      </c>
      <c r="L51" s="379">
        <v>33.940000000000055</v>
      </c>
      <c r="M51">
        <v>0</v>
      </c>
      <c r="N51" s="376" t="str">
        <f>HYPERLINK("http://finance.yahoo.com/q?s=" &amp; E51, "Link")</f>
        <v>Link</v>
      </c>
      <c r="O51" s="375">
        <v>7.3000000000000001E-3</v>
      </c>
      <c r="P51" s="375">
        <v>-4.1000000000000003E-3</v>
      </c>
    </row>
    <row r="52" spans="1:18" ht="21.95" customHeight="1" x14ac:dyDescent="0.25">
      <c r="A52" s="51"/>
      <c r="B52" s="52"/>
      <c r="C52" s="52"/>
      <c r="E52" s="23"/>
      <c r="G52" s="50"/>
      <c r="H52" s="336"/>
      <c r="J52" s="379"/>
      <c r="K52" s="365"/>
      <c r="L52" s="379"/>
      <c r="N52" s="376"/>
      <c r="O52" s="375"/>
      <c r="P52" s="375"/>
      <c r="Q52" s="152"/>
      <c r="R52" s="49"/>
    </row>
    <row r="53" spans="1:18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Q53" s="461"/>
      <c r="R53" s="49"/>
    </row>
    <row r="54" spans="1:18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80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02" priority="13">
      <formula>$H2=0</formula>
    </cfRule>
  </conditionalFormatting>
  <conditionalFormatting sqref="J2:K200">
    <cfRule type="expression" dxfId="801" priority="14">
      <formula>$J2=0</formula>
    </cfRule>
  </conditionalFormatting>
  <conditionalFormatting sqref="L1:L1048576">
    <cfRule type="expression" dxfId="800" priority="12">
      <formula>$L2=0</formula>
    </cfRule>
  </conditionalFormatting>
  <conditionalFormatting sqref="M1">
    <cfRule type="expression" dxfId="799" priority="8">
      <formula>$L2=0</formula>
    </cfRule>
  </conditionalFormatting>
  <conditionalFormatting sqref="J2:K58">
    <cfRule type="expression" dxfId="798" priority="56">
      <formula>$J2&gt;0</formula>
    </cfRule>
  </conditionalFormatting>
  <conditionalFormatting sqref="L2:L58">
    <cfRule type="expression" dxfId="797" priority="10">
      <formula>$L2&lt;0</formula>
    </cfRule>
    <cfRule type="expression" dxfId="796" priority="11">
      <formula>$L2&gt;0</formula>
    </cfRule>
  </conditionalFormatting>
  <conditionalFormatting sqref="J2:K458">
    <cfRule type="expression" dxfId="795" priority="55">
      <formula>$J2&lt;0</formula>
    </cfRule>
  </conditionalFormatting>
  <conditionalFormatting sqref="P1:P1048576">
    <cfRule type="expression" dxfId="79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49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7" location="UNP!A1" display="UNP"/>
    <hyperlink ref="E35" location="NCLH!A1" display="NCLH"/>
    <hyperlink ref="E41" location="SPY!A1" display="SPY"/>
    <hyperlink ref="E42" location="SWKS!A1" display="SWKS"/>
    <hyperlink ref="E11" location="CNI!A1" display="CNI"/>
    <hyperlink ref="E50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5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1" location="WWD!A1" display="WWD"/>
    <hyperlink ref="E21" location="GIS!A1" display="GIS"/>
    <hyperlink ref="E22" location="GM!A1" display="GM"/>
    <hyperlink ref="E44" location="TMO!A1" display="TMO"/>
    <hyperlink ref="E43" location="TKR!A1" display="TKR"/>
    <hyperlink ref="E48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42636</v>
      </c>
      <c r="X2" s="10">
        <v>312.58</v>
      </c>
      <c r="Y2" s="10">
        <v>317.32</v>
      </c>
      <c r="Z2" s="10">
        <v>312.11</v>
      </c>
      <c r="AA2" s="10">
        <v>312.58</v>
      </c>
      <c r="AB2" s="95">
        <v>878300</v>
      </c>
      <c r="AC2" s="10">
        <v>312.58</v>
      </c>
      <c r="AD2" s="2">
        <f>Y2-Z2</f>
        <v>5.2099999999999795</v>
      </c>
      <c r="AE2" s="138">
        <f>AC2/AC3-1</f>
        <v>-7.0836377497538461E-3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312.58</v>
      </c>
      <c r="W3" s="133">
        <v>42635</v>
      </c>
      <c r="X3" s="10">
        <v>313.07</v>
      </c>
      <c r="Y3" s="10">
        <v>315.98</v>
      </c>
      <c r="Z3" s="10">
        <v>311.37</v>
      </c>
      <c r="AA3" s="10">
        <v>314.81</v>
      </c>
      <c r="AB3" s="95">
        <v>1367400</v>
      </c>
      <c r="AC3" s="10">
        <v>314.81</v>
      </c>
      <c r="AD3" s="2">
        <f t="shared" ref="AD3:AD66" si="0">Y3-Z3</f>
        <v>4.6100000000000136</v>
      </c>
      <c r="AE3" s="138">
        <f t="shared" ref="AE3:AE66" si="1">AC3/AC4-1</f>
        <v>9.0064102564102466E-3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312.58</v>
      </c>
      <c r="R4" s="560">
        <v>-7.1000000000000004E-3</v>
      </c>
      <c r="T4" s="1"/>
      <c r="W4" s="133">
        <v>42634</v>
      </c>
      <c r="X4" s="10">
        <v>309</v>
      </c>
      <c r="Y4" s="10">
        <v>312.39</v>
      </c>
      <c r="Z4" s="10">
        <v>304.11</v>
      </c>
      <c r="AA4" s="10">
        <v>312</v>
      </c>
      <c r="AB4" s="95">
        <v>1511600</v>
      </c>
      <c r="AC4" s="10">
        <v>312</v>
      </c>
      <c r="AD4" s="2">
        <f t="shared" si="0"/>
        <v>8.2799999999999727</v>
      </c>
      <c r="AE4" s="138">
        <f t="shared" si="1"/>
        <v>1.6121152906692693E-2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42633</v>
      </c>
      <c r="X5" s="10">
        <v>306.06</v>
      </c>
      <c r="Y5" s="10">
        <v>308.86</v>
      </c>
      <c r="Z5" s="10">
        <v>304</v>
      </c>
      <c r="AA5" s="10">
        <v>307.05</v>
      </c>
      <c r="AB5" s="95">
        <v>1087300</v>
      </c>
      <c r="AC5" s="10">
        <v>307.05</v>
      </c>
      <c r="AD5" s="2">
        <f t="shared" si="0"/>
        <v>4.8600000000000136</v>
      </c>
      <c r="AE5" s="138">
        <f t="shared" si="1"/>
        <v>1.1696869851729907E-2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42632</v>
      </c>
      <c r="X6" s="10">
        <v>304.83</v>
      </c>
      <c r="Y6" s="10">
        <v>308</v>
      </c>
      <c r="Z6" s="10">
        <v>303.17</v>
      </c>
      <c r="AA6" s="10">
        <v>303.5</v>
      </c>
      <c r="AB6" s="95">
        <v>1104800</v>
      </c>
      <c r="AC6" s="10">
        <v>303.5</v>
      </c>
      <c r="AD6" s="2">
        <f t="shared" si="0"/>
        <v>4.8299999999999841</v>
      </c>
      <c r="AE6" s="138">
        <f t="shared" si="1"/>
        <v>-3.3168040458441128E-3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42629</v>
      </c>
      <c r="X7" s="10">
        <v>303.14999999999998</v>
      </c>
      <c r="Y7" s="10">
        <v>306.29000000000002</v>
      </c>
      <c r="Z7" s="10">
        <v>300.17</v>
      </c>
      <c r="AA7" s="10">
        <v>304.51</v>
      </c>
      <c r="AB7" s="95">
        <v>1855800</v>
      </c>
      <c r="AC7" s="10">
        <v>304.51</v>
      </c>
      <c r="AD7" s="2">
        <f t="shared" si="0"/>
        <v>6.1200000000000045</v>
      </c>
      <c r="AE7" s="138">
        <f t="shared" si="1"/>
        <v>5.5808731259494593E-3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42628</v>
      </c>
      <c r="X8" s="10">
        <v>300</v>
      </c>
      <c r="Y8" s="10">
        <v>304.45999999999998</v>
      </c>
      <c r="Z8" s="10">
        <v>298.01</v>
      </c>
      <c r="AA8" s="10">
        <v>302.82</v>
      </c>
      <c r="AB8" s="95">
        <v>1271400</v>
      </c>
      <c r="AC8" s="10">
        <v>302.82</v>
      </c>
      <c r="AD8" s="2">
        <f t="shared" si="0"/>
        <v>6.4499999999999886</v>
      </c>
      <c r="AE8" s="138">
        <f t="shared" si="1"/>
        <v>1.0107074952466544E-2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42627</v>
      </c>
      <c r="X9" s="10">
        <v>298.33999999999997</v>
      </c>
      <c r="Y9" s="10">
        <v>304.11</v>
      </c>
      <c r="Z9" s="10">
        <v>298.20999999999998</v>
      </c>
      <c r="AA9" s="10">
        <v>299.79000000000002</v>
      </c>
      <c r="AB9" s="95">
        <v>1534200</v>
      </c>
      <c r="AC9" s="10">
        <v>299.79000000000002</v>
      </c>
      <c r="AD9" s="2">
        <f t="shared" si="0"/>
        <v>5.9000000000000341</v>
      </c>
      <c r="AE9" s="138">
        <f t="shared" si="1"/>
        <v>8.0024209004403435E-3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42626</v>
      </c>
      <c r="X10" s="10">
        <v>300.25</v>
      </c>
      <c r="Y10" s="10">
        <v>300.76</v>
      </c>
      <c r="Z10" s="10">
        <v>294.74</v>
      </c>
      <c r="AA10" s="10">
        <v>297.41000000000003</v>
      </c>
      <c r="AB10" s="95">
        <v>1818000</v>
      </c>
      <c r="AC10" s="10">
        <v>297.41000000000003</v>
      </c>
      <c r="AD10" s="2">
        <f t="shared" si="0"/>
        <v>6.0199999999999818</v>
      </c>
      <c r="AE10" s="138">
        <f t="shared" si="1"/>
        <v>-1.7346197052798495E-2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42625</v>
      </c>
      <c r="X11" s="10">
        <v>294.14</v>
      </c>
      <c r="Y11" s="10">
        <v>303.85000000000002</v>
      </c>
      <c r="Z11" s="10">
        <v>293.83</v>
      </c>
      <c r="AA11" s="10">
        <v>302.66000000000003</v>
      </c>
      <c r="AB11" s="95">
        <v>1789200</v>
      </c>
      <c r="AC11" s="10">
        <v>302.66000000000003</v>
      </c>
      <c r="AD11" s="2">
        <f t="shared" si="0"/>
        <v>10.020000000000039</v>
      </c>
      <c r="AE11" s="138">
        <f t="shared" si="1"/>
        <v>2.2154677473826379E-2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42622</v>
      </c>
      <c r="X12" s="10">
        <v>304.62</v>
      </c>
      <c r="Y12" s="10">
        <v>305.48</v>
      </c>
      <c r="Z12" s="10">
        <v>296.07</v>
      </c>
      <c r="AA12" s="10">
        <v>296.10000000000002</v>
      </c>
      <c r="AB12" s="95">
        <v>1927500</v>
      </c>
      <c r="AC12" s="10">
        <v>296.10000000000002</v>
      </c>
      <c r="AD12" s="2">
        <f t="shared" si="0"/>
        <v>9.410000000000025</v>
      </c>
      <c r="AE12" s="138">
        <f t="shared" si="1"/>
        <v>-3.7792870373379195E-2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42621</v>
      </c>
      <c r="X13" s="10">
        <v>311.35000000000002</v>
      </c>
      <c r="Y13" s="10">
        <v>312.45</v>
      </c>
      <c r="Z13" s="10">
        <v>307.42</v>
      </c>
      <c r="AA13" s="10">
        <v>307.73</v>
      </c>
      <c r="AB13" s="95">
        <v>1469700</v>
      </c>
      <c r="AC13" s="10">
        <v>307.73</v>
      </c>
      <c r="AD13" s="2">
        <f t="shared" si="0"/>
        <v>5.0299999999999727</v>
      </c>
      <c r="AE13" s="138">
        <f t="shared" si="1"/>
        <v>-1.4633365353826422E-2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42620</v>
      </c>
      <c r="X14" s="10">
        <v>309.95999999999998</v>
      </c>
      <c r="Y14" s="10">
        <v>313.72000000000003</v>
      </c>
      <c r="Z14" s="10">
        <v>309.95999999999998</v>
      </c>
      <c r="AA14" s="10">
        <v>312.3</v>
      </c>
      <c r="AB14" s="95">
        <v>1154200</v>
      </c>
      <c r="AC14" s="10">
        <v>312.3</v>
      </c>
      <c r="AD14" s="2">
        <f t="shared" si="0"/>
        <v>3.7600000000000477</v>
      </c>
      <c r="AE14" s="138">
        <f t="shared" si="1"/>
        <v>5.2467248205492201E-3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42619</v>
      </c>
      <c r="X15" s="10">
        <v>310.43</v>
      </c>
      <c r="Y15" s="10">
        <v>316.47000000000003</v>
      </c>
      <c r="Z15" s="10">
        <v>309.12</v>
      </c>
      <c r="AA15" s="10">
        <v>310.67</v>
      </c>
      <c r="AB15" s="95">
        <v>1701200</v>
      </c>
      <c r="AC15" s="10">
        <v>310.67</v>
      </c>
      <c r="AD15" s="2">
        <f t="shared" si="0"/>
        <v>7.3500000000000227</v>
      </c>
      <c r="AE15" s="138">
        <f t="shared" si="1"/>
        <v>-9.3115214133102642E-3</v>
      </c>
    </row>
    <row r="16" spans="1:40" x14ac:dyDescent="0.25">
      <c r="G16" s="1"/>
      <c r="W16" s="133">
        <v>42615</v>
      </c>
      <c r="X16" s="10">
        <v>311.83</v>
      </c>
      <c r="Y16" s="10">
        <v>318.88</v>
      </c>
      <c r="Z16" s="10">
        <v>308.66000000000003</v>
      </c>
      <c r="AA16" s="10">
        <v>313.58999999999997</v>
      </c>
      <c r="AB16" s="95">
        <v>2230400</v>
      </c>
      <c r="AC16" s="10">
        <v>313.58999999999997</v>
      </c>
      <c r="AD16" s="2">
        <f t="shared" si="0"/>
        <v>10.21999999999997</v>
      </c>
      <c r="AE16" s="138">
        <f t="shared" si="1"/>
        <v>2.4703460445054448E-2</v>
      </c>
    </row>
    <row r="17" spans="1:31" x14ac:dyDescent="0.25">
      <c r="G17" s="1"/>
      <c r="W17" s="133">
        <v>42614</v>
      </c>
      <c r="X17" s="10">
        <v>307.95999999999998</v>
      </c>
      <c r="Y17" s="10">
        <v>309.25</v>
      </c>
      <c r="Z17" s="10">
        <v>305.02</v>
      </c>
      <c r="AA17" s="10">
        <v>306.02999999999997</v>
      </c>
      <c r="AB17" s="95">
        <v>1053900</v>
      </c>
      <c r="AC17" s="10">
        <v>306.02999999999997</v>
      </c>
      <c r="AD17" s="2">
        <f t="shared" si="0"/>
        <v>4.2300000000000182</v>
      </c>
      <c r="AE17" s="138">
        <f t="shared" si="1"/>
        <v>1.3087720446289808E-3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42613</v>
      </c>
      <c r="X18" s="10">
        <v>307.68</v>
      </c>
      <c r="Y18" s="10">
        <v>308.68</v>
      </c>
      <c r="Z18" s="10">
        <v>304.22000000000003</v>
      </c>
      <c r="AA18" s="10">
        <v>305.63</v>
      </c>
      <c r="AB18" s="95">
        <v>1041700</v>
      </c>
      <c r="AC18" s="10">
        <v>305.63</v>
      </c>
      <c r="AD18" s="2">
        <f t="shared" si="0"/>
        <v>4.4599999999999795</v>
      </c>
      <c r="AE18" s="138">
        <f t="shared" si="1"/>
        <v>-7.2435522640161842E-3</v>
      </c>
    </row>
    <row r="19" spans="1:31" x14ac:dyDescent="0.25">
      <c r="N19" s="2"/>
      <c r="W19" s="133">
        <v>42612</v>
      </c>
      <c r="X19" s="10">
        <v>305.24</v>
      </c>
      <c r="Y19" s="10">
        <v>309</v>
      </c>
      <c r="Z19" s="10">
        <v>305</v>
      </c>
      <c r="AA19" s="10">
        <v>307.86</v>
      </c>
      <c r="AB19" s="95">
        <v>1069700</v>
      </c>
      <c r="AC19" s="10">
        <v>307.86</v>
      </c>
      <c r="AD19" s="2">
        <f t="shared" si="0"/>
        <v>4</v>
      </c>
      <c r="AE19" s="138">
        <f t="shared" si="1"/>
        <v>5.6511939372163589E-3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42611</v>
      </c>
      <c r="X20" s="10">
        <v>307.87</v>
      </c>
      <c r="Y20" s="10">
        <v>309.14</v>
      </c>
      <c r="Z20" s="10">
        <v>304.79000000000002</v>
      </c>
      <c r="AA20" s="10">
        <v>306.13</v>
      </c>
      <c r="AB20" s="95">
        <v>1036400</v>
      </c>
      <c r="AC20" s="10">
        <v>306.13</v>
      </c>
      <c r="AD20" s="2">
        <f t="shared" si="0"/>
        <v>4.3499999999999659</v>
      </c>
      <c r="AE20" s="138">
        <f t="shared" si="1"/>
        <v>-6.6197228802284958E-3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42608</v>
      </c>
      <c r="X21" s="10">
        <v>307.20999999999998</v>
      </c>
      <c r="Y21" s="10">
        <v>310.74</v>
      </c>
      <c r="Z21" s="10">
        <v>304.56</v>
      </c>
      <c r="AA21" s="10">
        <v>308.17</v>
      </c>
      <c r="AB21" s="95">
        <v>1112700</v>
      </c>
      <c r="AC21" s="10">
        <v>308.17</v>
      </c>
      <c r="AD21" s="2">
        <f t="shared" si="0"/>
        <v>6.1800000000000068</v>
      </c>
      <c r="AE21" s="138">
        <f t="shared" si="1"/>
        <v>4.3017761121069142E-3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42607</v>
      </c>
      <c r="X22" s="10">
        <v>309.02999999999997</v>
      </c>
      <c r="Y22" s="10">
        <v>311.97000000000003</v>
      </c>
      <c r="Z22" s="10">
        <v>301.02</v>
      </c>
      <c r="AA22" s="10">
        <v>306.85000000000002</v>
      </c>
      <c r="AB22" s="95">
        <v>1663100</v>
      </c>
      <c r="AC22" s="10">
        <v>306.85000000000002</v>
      </c>
      <c r="AD22" s="2">
        <f t="shared" si="0"/>
        <v>10.950000000000045</v>
      </c>
      <c r="AE22" s="138">
        <f t="shared" si="1"/>
        <v>-8.0173277729285175E-3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42606</v>
      </c>
      <c r="X23" s="10">
        <v>318.18</v>
      </c>
      <c r="Y23" s="10">
        <v>321.74</v>
      </c>
      <c r="Z23" s="10">
        <v>306.73</v>
      </c>
      <c r="AA23" s="10">
        <v>309.33</v>
      </c>
      <c r="AB23" s="95">
        <v>1643000</v>
      </c>
      <c r="AC23" s="10">
        <v>309.33</v>
      </c>
      <c r="AD23" s="2">
        <f t="shared" si="0"/>
        <v>15.009999999999991</v>
      </c>
      <c r="AE23" s="138">
        <f t="shared" si="1"/>
        <v>-2.7783889115881588E-2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42605</v>
      </c>
      <c r="X24" s="10">
        <v>316.81</v>
      </c>
      <c r="Y24" s="10">
        <v>322.99</v>
      </c>
      <c r="Z24" s="10">
        <v>315.27999999999997</v>
      </c>
      <c r="AA24" s="10">
        <v>318.17</v>
      </c>
      <c r="AB24" s="95">
        <v>1429000</v>
      </c>
      <c r="AC24" s="10">
        <v>318.17</v>
      </c>
      <c r="AD24" s="2">
        <f t="shared" si="0"/>
        <v>7.7100000000000364</v>
      </c>
      <c r="AE24" s="138">
        <f t="shared" si="1"/>
        <v>4.2927937880750111E-3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42604</v>
      </c>
      <c r="X25" s="10">
        <v>316.14999999999998</v>
      </c>
      <c r="Y25" s="10">
        <v>320.82</v>
      </c>
      <c r="Z25" s="10">
        <v>315.13</v>
      </c>
      <c r="AA25" s="10">
        <v>316.81</v>
      </c>
      <c r="AB25" s="95">
        <v>1317300</v>
      </c>
      <c r="AC25" s="10">
        <v>316.81</v>
      </c>
      <c r="AD25" s="2">
        <f t="shared" si="0"/>
        <v>5.6899999999999977</v>
      </c>
      <c r="AE25" s="138">
        <f t="shared" si="1"/>
        <v>0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42601</v>
      </c>
      <c r="X26" s="10">
        <v>313.69</v>
      </c>
      <c r="Y26" s="10">
        <v>319.89</v>
      </c>
      <c r="Z26" s="10">
        <v>312.39</v>
      </c>
      <c r="AA26" s="10">
        <v>316.81</v>
      </c>
      <c r="AB26" s="95">
        <v>1392600</v>
      </c>
      <c r="AC26" s="10">
        <v>316.81</v>
      </c>
      <c r="AD26" s="2">
        <f t="shared" si="0"/>
        <v>7.5</v>
      </c>
      <c r="AE26" s="138">
        <f t="shared" si="1"/>
        <v>1.094517837768838E-2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42600</v>
      </c>
      <c r="X27" s="10">
        <v>313.57</v>
      </c>
      <c r="Y27" s="10">
        <v>313.76</v>
      </c>
      <c r="Z27" s="10">
        <v>312</v>
      </c>
      <c r="AA27" s="10">
        <v>313.38</v>
      </c>
      <c r="AB27" s="95">
        <v>587300</v>
      </c>
      <c r="AC27" s="10">
        <v>313.38</v>
      </c>
      <c r="AD27" s="2">
        <f t="shared" si="0"/>
        <v>1.7599999999999909</v>
      </c>
      <c r="AE27" s="138">
        <f t="shared" si="1"/>
        <v>-1.4020776241157051E-3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42599</v>
      </c>
      <c r="X28" s="10">
        <v>314.17</v>
      </c>
      <c r="Y28" s="10">
        <v>314.70999999999998</v>
      </c>
      <c r="Z28" s="10">
        <v>311.29000000000002</v>
      </c>
      <c r="AA28" s="10">
        <v>313.82</v>
      </c>
      <c r="AB28" s="95">
        <v>852600</v>
      </c>
      <c r="AC28" s="10">
        <v>313.82</v>
      </c>
      <c r="AD28" s="2">
        <f t="shared" si="0"/>
        <v>3.4199999999999591</v>
      </c>
      <c r="AE28" s="138">
        <f t="shared" si="1"/>
        <v>1.2762427413692823E-3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42598</v>
      </c>
      <c r="X29" s="10">
        <v>313.27</v>
      </c>
      <c r="Y29" s="10">
        <v>316.67</v>
      </c>
      <c r="Z29" s="10">
        <v>312.64</v>
      </c>
      <c r="AA29" s="10">
        <v>313.42</v>
      </c>
      <c r="AB29" s="95">
        <v>938500</v>
      </c>
      <c r="AC29" s="10">
        <v>313.42</v>
      </c>
      <c r="AD29" s="2">
        <f t="shared" si="0"/>
        <v>4.0300000000000296</v>
      </c>
      <c r="AE29" s="138">
        <f t="shared" si="1"/>
        <v>9.5727368454756601E-5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42597</v>
      </c>
      <c r="X30" s="10">
        <v>313.39999999999998</v>
      </c>
      <c r="Y30" s="10">
        <v>315.08</v>
      </c>
      <c r="Z30" s="10">
        <v>310.01</v>
      </c>
      <c r="AA30" s="10">
        <v>313.39</v>
      </c>
      <c r="AB30" s="95">
        <v>923300</v>
      </c>
      <c r="AC30" s="10">
        <v>313.39</v>
      </c>
      <c r="AD30" s="2">
        <f t="shared" si="0"/>
        <v>5.0699999999999932</v>
      </c>
      <c r="AE30" s="138">
        <f t="shared" si="1"/>
        <v>-1.7519271198318531E-3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42594</v>
      </c>
      <c r="X31" s="10">
        <v>311.99</v>
      </c>
      <c r="Y31" s="10">
        <v>315.23</v>
      </c>
      <c r="Z31" s="10">
        <v>311.64999999999998</v>
      </c>
      <c r="AA31" s="10">
        <v>313.94</v>
      </c>
      <c r="AB31" s="95">
        <v>989200</v>
      </c>
      <c r="AC31" s="10">
        <v>313.94</v>
      </c>
      <c r="AD31" s="2">
        <f t="shared" si="0"/>
        <v>3.5800000000000409</v>
      </c>
      <c r="AE31" s="138">
        <f t="shared" si="1"/>
        <v>-1.7488632388947822E-3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42593</v>
      </c>
      <c r="X32" s="10">
        <v>309.47000000000003</v>
      </c>
      <c r="Y32" s="10">
        <v>316.25</v>
      </c>
      <c r="Z32" s="10">
        <v>309.42</v>
      </c>
      <c r="AA32" s="10">
        <v>314.49</v>
      </c>
      <c r="AB32" s="95">
        <v>1755400</v>
      </c>
      <c r="AC32" s="10">
        <v>314.49</v>
      </c>
      <c r="AD32" s="2">
        <f t="shared" si="0"/>
        <v>6.8299999999999841</v>
      </c>
      <c r="AE32" s="138">
        <f t="shared" si="1"/>
        <v>1.819535727004884E-2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42592</v>
      </c>
      <c r="X33" s="10">
        <v>315</v>
      </c>
      <c r="Y33" s="10">
        <v>315</v>
      </c>
      <c r="Z33" s="10">
        <v>307.14</v>
      </c>
      <c r="AA33" s="10">
        <v>308.87</v>
      </c>
      <c r="AB33" s="95">
        <v>1235300</v>
      </c>
      <c r="AC33" s="10">
        <v>308.87</v>
      </c>
      <c r="AD33" s="2">
        <f t="shared" si="0"/>
        <v>7.8600000000000136</v>
      </c>
      <c r="AE33" s="138">
        <f t="shared" si="1"/>
        <v>-1.765154888365883E-2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42591</v>
      </c>
      <c r="X34" s="10">
        <v>313.72000000000003</v>
      </c>
      <c r="Y34" s="10">
        <v>316.24</v>
      </c>
      <c r="Z34" s="10">
        <v>311.8</v>
      </c>
      <c r="AA34" s="10">
        <v>314.42</v>
      </c>
      <c r="AB34" s="95">
        <v>1130600</v>
      </c>
      <c r="AC34" s="10">
        <v>314.42</v>
      </c>
      <c r="AD34" s="2">
        <f t="shared" si="0"/>
        <v>4.4399999999999977</v>
      </c>
      <c r="AE34" s="138">
        <f t="shared" si="1"/>
        <v>2.4549657261279112E-3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42590</v>
      </c>
      <c r="X35" s="10">
        <v>316.02</v>
      </c>
      <c r="Y35" s="10">
        <v>316.35000000000002</v>
      </c>
      <c r="Z35" s="10">
        <v>309.16000000000003</v>
      </c>
      <c r="AA35" s="10">
        <v>313.64999999999998</v>
      </c>
      <c r="AB35" s="95">
        <v>2136800</v>
      </c>
      <c r="AC35" s="10">
        <v>313.64999999999998</v>
      </c>
      <c r="AD35" s="2">
        <f t="shared" si="0"/>
        <v>7.1899999999999977</v>
      </c>
      <c r="AE35" s="138">
        <f t="shared" si="1"/>
        <v>-7.3110520319027428E-3</v>
      </c>
    </row>
    <row r="36" spans="1:31" x14ac:dyDescent="0.25">
      <c r="W36" s="133">
        <v>42587</v>
      </c>
      <c r="X36" s="10">
        <v>316.16000000000003</v>
      </c>
      <c r="Y36" s="10">
        <v>318.91000000000003</v>
      </c>
      <c r="Z36" s="10">
        <v>313.69</v>
      </c>
      <c r="AA36" s="10">
        <v>315.95999999999998</v>
      </c>
      <c r="AB36" s="95">
        <v>1358300</v>
      </c>
      <c r="AC36" s="10">
        <v>315.95999999999998</v>
      </c>
      <c r="AD36" s="2">
        <f t="shared" si="0"/>
        <v>5.2200000000000273</v>
      </c>
      <c r="AE36" s="138">
        <f t="shared" si="1"/>
        <v>4.4506612410986079E-3</v>
      </c>
    </row>
    <row r="37" spans="1:31" x14ac:dyDescent="0.25">
      <c r="W37" s="133">
        <v>42586</v>
      </c>
      <c r="X37" s="10">
        <v>320.14999999999998</v>
      </c>
      <c r="Y37" s="10">
        <v>320.45</v>
      </c>
      <c r="Z37" s="10">
        <v>314.01</v>
      </c>
      <c r="AA37" s="10">
        <v>314.56</v>
      </c>
      <c r="AB37" s="95">
        <v>2002300</v>
      </c>
      <c r="AC37" s="10">
        <v>314.56</v>
      </c>
      <c r="AD37" s="2">
        <f t="shared" si="0"/>
        <v>6.4399999999999977</v>
      </c>
      <c r="AE37" s="138">
        <f t="shared" si="1"/>
        <v>-2.1099147320594924E-2</v>
      </c>
    </row>
    <row r="38" spans="1:31" x14ac:dyDescent="0.25">
      <c r="W38" s="133">
        <v>42585</v>
      </c>
      <c r="X38" s="10">
        <v>321.77</v>
      </c>
      <c r="Y38" s="10">
        <v>324.3</v>
      </c>
      <c r="Z38" s="10">
        <v>310.06</v>
      </c>
      <c r="AA38" s="10">
        <v>321.33999999999997</v>
      </c>
      <c r="AB38" s="95">
        <v>6040500</v>
      </c>
      <c r="AC38" s="10">
        <v>321.33999999999997</v>
      </c>
      <c r="AD38" s="2">
        <f t="shared" si="0"/>
        <v>14.240000000000009</v>
      </c>
      <c r="AE38" s="138">
        <f t="shared" si="1"/>
        <v>-2.6566901941777132E-2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42584</v>
      </c>
      <c r="X39" s="10">
        <v>302.88</v>
      </c>
      <c r="Y39" s="10">
        <v>333.65</v>
      </c>
      <c r="Z39" s="10">
        <v>297.66000000000003</v>
      </c>
      <c r="AA39" s="10">
        <v>330.11</v>
      </c>
      <c r="AB39" s="95">
        <v>7800000</v>
      </c>
      <c r="AC39" s="10">
        <v>330.11</v>
      </c>
      <c r="AD39" s="2">
        <f t="shared" si="0"/>
        <v>35.989999999999952</v>
      </c>
      <c r="AE39" s="138">
        <f t="shared" si="1"/>
        <v>9.3695126395653361E-2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42583</v>
      </c>
      <c r="X40" s="10">
        <v>300</v>
      </c>
      <c r="Y40" s="10">
        <v>307.5</v>
      </c>
      <c r="Z40" s="10">
        <v>299.06</v>
      </c>
      <c r="AA40" s="10">
        <v>301.83</v>
      </c>
      <c r="AB40" s="95">
        <v>3565600</v>
      </c>
      <c r="AC40" s="10">
        <v>301.83</v>
      </c>
      <c r="AD40" s="2">
        <f t="shared" si="0"/>
        <v>8.4399999999999977</v>
      </c>
      <c r="AE40" s="138">
        <f t="shared" si="1"/>
        <v>4.1044390025178457E-2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42580</v>
      </c>
      <c r="X41" s="10">
        <v>288.85000000000002</v>
      </c>
      <c r="Y41" s="10">
        <v>290.45999999999998</v>
      </c>
      <c r="Z41" s="10">
        <v>286.8</v>
      </c>
      <c r="AA41" s="10">
        <v>289.93</v>
      </c>
      <c r="AB41" s="95">
        <v>1338500</v>
      </c>
      <c r="AC41" s="10">
        <v>289.93</v>
      </c>
      <c r="AD41" s="2">
        <f t="shared" si="0"/>
        <v>3.6599999999999682</v>
      </c>
      <c r="AE41" s="138">
        <f t="shared" si="1"/>
        <v>3.1138636127738817E-3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67" t="s">
        <v>78</v>
      </c>
      <c r="P42" s="567"/>
      <c r="T42" s="112" t="s">
        <v>113</v>
      </c>
      <c r="U42" s="4"/>
      <c r="W42" s="133">
        <v>42579</v>
      </c>
      <c r="X42" s="10">
        <v>288.61</v>
      </c>
      <c r="Y42" s="10">
        <v>289.98</v>
      </c>
      <c r="Z42" s="10">
        <v>285.07</v>
      </c>
      <c r="AA42" s="10">
        <v>289.02999999999997</v>
      </c>
      <c r="AB42" s="95">
        <v>1454500</v>
      </c>
      <c r="AC42" s="10">
        <v>289.02999999999997</v>
      </c>
      <c r="AD42" s="2">
        <f t="shared" si="0"/>
        <v>4.910000000000025</v>
      </c>
      <c r="AE42" s="138">
        <f t="shared" si="1"/>
        <v>2.3582451881392075E-3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343.83800000000002</v>
      </c>
      <c r="Q43" s="2"/>
      <c r="T43" s="434" t="s">
        <v>98</v>
      </c>
      <c r="U43" s="521">
        <v>314.81</v>
      </c>
      <c r="W43" s="133">
        <v>42578</v>
      </c>
      <c r="X43" s="10">
        <v>286.83</v>
      </c>
      <c r="Y43" s="10">
        <v>288.77</v>
      </c>
      <c r="Z43" s="10">
        <v>286.08</v>
      </c>
      <c r="AA43" s="10">
        <v>288.35000000000002</v>
      </c>
      <c r="AB43" s="95">
        <v>1458200</v>
      </c>
      <c r="AC43" s="10">
        <v>288.35000000000002</v>
      </c>
      <c r="AD43" s="2">
        <f t="shared" si="0"/>
        <v>2.6899999999999977</v>
      </c>
      <c r="AE43" s="138">
        <f t="shared" si="1"/>
        <v>4.5638238573020296E-3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340.7122</v>
      </c>
      <c r="Q44" s="2"/>
      <c r="T44" s="434" t="s">
        <v>99</v>
      </c>
      <c r="U44" s="521">
        <v>312.58</v>
      </c>
      <c r="W44" s="133">
        <v>42577</v>
      </c>
      <c r="X44" s="10">
        <v>286</v>
      </c>
      <c r="Y44" s="10">
        <v>289.95</v>
      </c>
      <c r="Z44" s="10">
        <v>285.47000000000003</v>
      </c>
      <c r="AA44" s="10">
        <v>287.04000000000002</v>
      </c>
      <c r="AB44" s="95">
        <v>1987100</v>
      </c>
      <c r="AC44" s="10">
        <v>287.04000000000002</v>
      </c>
      <c r="AD44" s="2">
        <f t="shared" si="0"/>
        <v>4.4799999999999613</v>
      </c>
      <c r="AE44" s="138">
        <f t="shared" si="1"/>
        <v>-1.0788237341221585E-3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337.58640000000003</v>
      </c>
      <c r="Q45" s="2"/>
      <c r="T45" s="434" t="s">
        <v>100</v>
      </c>
      <c r="U45" s="521" t="s">
        <v>436</v>
      </c>
      <c r="W45" s="133">
        <v>42576</v>
      </c>
      <c r="X45" s="10">
        <v>287.83999999999997</v>
      </c>
      <c r="Y45" s="10">
        <v>290.58</v>
      </c>
      <c r="Z45" s="10">
        <v>285.02</v>
      </c>
      <c r="AA45" s="10">
        <v>287.35000000000002</v>
      </c>
      <c r="AB45" s="95">
        <v>1977700</v>
      </c>
      <c r="AC45" s="10">
        <v>287.35000000000002</v>
      </c>
      <c r="AD45" s="2">
        <f t="shared" si="0"/>
        <v>5.5600000000000023</v>
      </c>
      <c r="AE45" s="138">
        <f t="shared" si="1"/>
        <v>-1.4941969560079427E-3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334.4606</v>
      </c>
      <c r="Q46" s="2"/>
      <c r="T46" s="434" t="s">
        <v>101</v>
      </c>
      <c r="U46" s="521" t="s">
        <v>437</v>
      </c>
      <c r="W46" s="133">
        <v>42573</v>
      </c>
      <c r="X46" s="10">
        <v>282.08999999999997</v>
      </c>
      <c r="Y46" s="10">
        <v>290.92</v>
      </c>
      <c r="Z46" s="10">
        <v>281.38</v>
      </c>
      <c r="AA46" s="10">
        <v>287.77999999999997</v>
      </c>
      <c r="AB46" s="95">
        <v>3394600</v>
      </c>
      <c r="AC46" s="10">
        <v>287.77999999999997</v>
      </c>
      <c r="AD46" s="2">
        <f t="shared" si="0"/>
        <v>9.5400000000000205</v>
      </c>
      <c r="AE46" s="138">
        <f t="shared" si="1"/>
        <v>1.8870596565763842E-2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331.33479999999997</v>
      </c>
      <c r="Q47" s="2"/>
      <c r="T47" s="434" t="s">
        <v>102</v>
      </c>
      <c r="U47" s="521">
        <v>344.61</v>
      </c>
      <c r="W47" s="133">
        <v>42572</v>
      </c>
      <c r="X47" s="10">
        <v>279.76</v>
      </c>
      <c r="Y47" s="10">
        <v>282.54000000000002</v>
      </c>
      <c r="Z47" s="10">
        <v>274.23</v>
      </c>
      <c r="AA47" s="10">
        <v>282.45</v>
      </c>
      <c r="AB47" s="95">
        <v>5548000</v>
      </c>
      <c r="AC47" s="10">
        <v>282.45</v>
      </c>
      <c r="AD47" s="2">
        <f t="shared" si="0"/>
        <v>8.3100000000000023</v>
      </c>
      <c r="AE47" s="138">
        <f t="shared" si="1"/>
        <v>7.6369040813993205E-2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328.209</v>
      </c>
      <c r="Q48" s="2"/>
      <c r="T48" s="434" t="s">
        <v>103</v>
      </c>
      <c r="U48" s="521">
        <v>0.39844400000000002</v>
      </c>
      <c r="W48" s="133">
        <v>42571</v>
      </c>
      <c r="X48" s="10">
        <v>259.87</v>
      </c>
      <c r="Y48" s="10">
        <v>263.16000000000003</v>
      </c>
      <c r="Z48" s="10">
        <v>257.57</v>
      </c>
      <c r="AA48" s="10">
        <v>262.41000000000003</v>
      </c>
      <c r="AB48" s="95">
        <v>1830200</v>
      </c>
      <c r="AC48" s="10">
        <v>262.41000000000003</v>
      </c>
      <c r="AD48" s="2">
        <f t="shared" si="0"/>
        <v>5.5900000000000318</v>
      </c>
      <c r="AE48" s="138">
        <f t="shared" si="1"/>
        <v>9.9684396890156179E-3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325.08319999999998</v>
      </c>
      <c r="Q49" s="2"/>
      <c r="T49" s="434" t="s">
        <v>104</v>
      </c>
      <c r="U49" s="521" t="s">
        <v>411</v>
      </c>
      <c r="W49" s="133">
        <v>42570</v>
      </c>
      <c r="X49" s="10">
        <v>260.94</v>
      </c>
      <c r="Y49" s="10">
        <v>262.49</v>
      </c>
      <c r="Z49" s="10">
        <v>258.16000000000003</v>
      </c>
      <c r="AA49" s="10">
        <v>259.82</v>
      </c>
      <c r="AB49" s="95">
        <v>1094500</v>
      </c>
      <c r="AC49" s="10">
        <v>259.82</v>
      </c>
      <c r="AD49" s="2">
        <f t="shared" si="0"/>
        <v>4.3299999999999841</v>
      </c>
      <c r="AE49" s="138">
        <f t="shared" si="1"/>
        <v>-6.4244741873805689E-3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321.95740000000001</v>
      </c>
      <c r="Q50" s="2"/>
      <c r="T50" s="434"/>
      <c r="U50" s="521"/>
      <c r="W50" s="133">
        <v>42569</v>
      </c>
      <c r="X50" s="10">
        <v>260.04000000000002</v>
      </c>
      <c r="Y50" s="10">
        <v>262.8</v>
      </c>
      <c r="Z50" s="10">
        <v>257.47000000000003</v>
      </c>
      <c r="AA50" s="10">
        <v>261.5</v>
      </c>
      <c r="AB50" s="95">
        <v>2133000</v>
      </c>
      <c r="AC50" s="10">
        <v>261.5</v>
      </c>
      <c r="AD50" s="2">
        <f t="shared" si="0"/>
        <v>5.3299999999999841</v>
      </c>
      <c r="AE50" s="138">
        <f t="shared" si="1"/>
        <v>4.6100653092584487E-3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318.83159999999998</v>
      </c>
      <c r="Q51" s="2"/>
      <c r="T51" s="434" t="s">
        <v>105</v>
      </c>
      <c r="U51" s="521" t="s">
        <v>438</v>
      </c>
      <c r="W51" s="133">
        <v>42566</v>
      </c>
      <c r="X51" s="10">
        <v>254.12</v>
      </c>
      <c r="Y51" s="10">
        <v>260.45</v>
      </c>
      <c r="Z51" s="10">
        <v>253.81</v>
      </c>
      <c r="AA51" s="10">
        <v>260.3</v>
      </c>
      <c r="AB51" s="95">
        <v>2404900</v>
      </c>
      <c r="AC51" s="10">
        <v>260.3</v>
      </c>
      <c r="AD51" s="2">
        <f t="shared" si="0"/>
        <v>6.6399999999999864</v>
      </c>
      <c r="AE51" s="138">
        <f t="shared" si="1"/>
        <v>2.9382686756040721E-2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315.70580000000001</v>
      </c>
      <c r="Q52" s="2"/>
      <c r="T52" s="434" t="s">
        <v>106</v>
      </c>
      <c r="U52" s="521" t="s">
        <v>317</v>
      </c>
      <c r="W52" s="133">
        <v>42565</v>
      </c>
      <c r="X52" s="10">
        <v>253.3</v>
      </c>
      <c r="Y52" s="10">
        <v>253.8</v>
      </c>
      <c r="Z52" s="10">
        <v>250.02</v>
      </c>
      <c r="AA52" s="10">
        <v>252.87</v>
      </c>
      <c r="AB52" s="95">
        <v>1295400</v>
      </c>
      <c r="AC52" s="10">
        <v>252.87</v>
      </c>
      <c r="AD52" s="2">
        <f t="shared" si="0"/>
        <v>3.7800000000000011</v>
      </c>
      <c r="AE52" s="138">
        <f t="shared" si="1"/>
        <v>6.6881643377523226E-3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312.58</v>
      </c>
      <c r="Q53" s="2"/>
      <c r="T53" s="434" t="s">
        <v>107</v>
      </c>
      <c r="U53" s="522">
        <v>881641</v>
      </c>
      <c r="W53" s="133">
        <v>42564</v>
      </c>
      <c r="X53" s="10">
        <v>254.24</v>
      </c>
      <c r="Y53" s="10">
        <v>254.27</v>
      </c>
      <c r="Z53" s="10">
        <v>250.82</v>
      </c>
      <c r="AA53" s="10">
        <v>251.19</v>
      </c>
      <c r="AB53" s="95">
        <v>1285400</v>
      </c>
      <c r="AC53" s="10">
        <v>251.19</v>
      </c>
      <c r="AD53" s="2">
        <f t="shared" si="0"/>
        <v>3.4500000000000171</v>
      </c>
      <c r="AE53" s="138">
        <f t="shared" si="1"/>
        <v>-8.5648879065362005E-3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309.45419999999996</v>
      </c>
      <c r="Q54" s="2"/>
      <c r="T54" s="434" t="s">
        <v>110</v>
      </c>
      <c r="U54" s="522">
        <v>1828500</v>
      </c>
      <c r="W54" s="133">
        <v>42563</v>
      </c>
      <c r="X54" s="10">
        <v>253.78</v>
      </c>
      <c r="Y54" s="10">
        <v>254.85</v>
      </c>
      <c r="Z54" s="10">
        <v>251.29</v>
      </c>
      <c r="AA54" s="10">
        <v>253.36</v>
      </c>
      <c r="AB54" s="95">
        <v>1175100</v>
      </c>
      <c r="AC54" s="10">
        <v>253.36</v>
      </c>
      <c r="AD54" s="2">
        <f t="shared" si="0"/>
        <v>3.5600000000000023</v>
      </c>
      <c r="AE54" s="138">
        <f t="shared" si="1"/>
        <v>3.2470103745942946E-3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306.32839999999999</v>
      </c>
      <c r="Q55" s="2"/>
      <c r="T55" s="434" t="s">
        <v>108</v>
      </c>
      <c r="U55" s="521" t="s">
        <v>439</v>
      </c>
      <c r="W55" s="133">
        <v>42562</v>
      </c>
      <c r="X55" s="10">
        <v>253.25</v>
      </c>
      <c r="Y55" s="10">
        <v>255.1</v>
      </c>
      <c r="Z55" s="10">
        <v>251.12</v>
      </c>
      <c r="AA55" s="10">
        <v>252.54</v>
      </c>
      <c r="AB55" s="95">
        <v>1746600</v>
      </c>
      <c r="AC55" s="10">
        <v>252.54</v>
      </c>
      <c r="AD55" s="2">
        <f t="shared" si="0"/>
        <v>3.9799999999999898</v>
      </c>
      <c r="AE55" s="138">
        <f t="shared" si="1"/>
        <v>4.934341424592148E-3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303.20259999999996</v>
      </c>
      <c r="T56" s="434" t="s">
        <v>111</v>
      </c>
      <c r="U56" s="521">
        <v>18.260000000000002</v>
      </c>
      <c r="W56" s="133">
        <v>42559</v>
      </c>
      <c r="X56" s="10">
        <v>248.63</v>
      </c>
      <c r="Y56" s="10">
        <v>251.78</v>
      </c>
      <c r="Z56" s="10">
        <v>246.11</v>
      </c>
      <c r="AA56" s="10">
        <v>251.3</v>
      </c>
      <c r="AB56" s="95">
        <v>1295600</v>
      </c>
      <c r="AC56" s="10">
        <v>251.3</v>
      </c>
      <c r="AD56" s="2">
        <f t="shared" si="0"/>
        <v>5.6699999999999875</v>
      </c>
      <c r="AE56" s="138">
        <f t="shared" si="1"/>
        <v>1.6297973874711769E-2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300.07679999999999</v>
      </c>
      <c r="T57" s="434" t="s">
        <v>112</v>
      </c>
      <c r="U57" s="521">
        <v>17.12</v>
      </c>
      <c r="W57" s="133">
        <v>42558</v>
      </c>
      <c r="X57" s="10">
        <v>247.24</v>
      </c>
      <c r="Y57" s="10">
        <v>249.66</v>
      </c>
      <c r="Z57" s="10">
        <v>245.22</v>
      </c>
      <c r="AA57" s="10">
        <v>247.27</v>
      </c>
      <c r="AB57" s="95">
        <v>1140400</v>
      </c>
      <c r="AC57" s="10">
        <v>247.27</v>
      </c>
      <c r="AD57" s="2">
        <f t="shared" si="0"/>
        <v>4.4399999999999977</v>
      </c>
      <c r="AE57" s="138">
        <f t="shared" si="1"/>
        <v>-8.4855341845802013E-4</v>
      </c>
    </row>
    <row r="58" spans="1:31" x14ac:dyDescent="0.25">
      <c r="O58" s="83">
        <v>0.95</v>
      </c>
      <c r="P58" s="83">
        <f t="shared" si="5"/>
        <v>296.95099999999996</v>
      </c>
      <c r="T58" s="434" t="s">
        <v>109</v>
      </c>
      <c r="U58" s="521" t="s">
        <v>124</v>
      </c>
      <c r="W58" s="133">
        <v>42557</v>
      </c>
      <c r="X58" s="10">
        <v>241.64</v>
      </c>
      <c r="Y58" s="10">
        <v>247.89</v>
      </c>
      <c r="Z58" s="10">
        <v>240.71</v>
      </c>
      <c r="AA58" s="10">
        <v>247.48</v>
      </c>
      <c r="AB58" s="95">
        <v>1750900</v>
      </c>
      <c r="AC58" s="10">
        <v>247.48</v>
      </c>
      <c r="AD58" s="2">
        <f t="shared" si="0"/>
        <v>7.1799999999999784</v>
      </c>
      <c r="AE58" s="138">
        <f t="shared" si="1"/>
        <v>2.251786968557612E-2</v>
      </c>
    </row>
    <row r="59" spans="1:31" x14ac:dyDescent="0.25">
      <c r="O59" s="83">
        <v>0.94</v>
      </c>
      <c r="P59" s="83">
        <f t="shared" si="5"/>
        <v>293.8252</v>
      </c>
      <c r="W59" s="133">
        <v>42556</v>
      </c>
      <c r="X59" s="10">
        <v>244.62</v>
      </c>
      <c r="Y59" s="10">
        <v>244.8</v>
      </c>
      <c r="Z59" s="10">
        <v>240.07</v>
      </c>
      <c r="AA59" s="10">
        <v>242.03</v>
      </c>
      <c r="AB59" s="95">
        <v>1239300</v>
      </c>
      <c r="AC59" s="10">
        <v>242.03</v>
      </c>
      <c r="AD59" s="2">
        <f t="shared" si="0"/>
        <v>4.7300000000000182</v>
      </c>
      <c r="AE59" s="138">
        <f t="shared" si="1"/>
        <v>-1.2364318942299835E-2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290.69940000000003</v>
      </c>
      <c r="W60" s="133">
        <v>42552</v>
      </c>
      <c r="X60" s="10">
        <v>242.57</v>
      </c>
      <c r="Y60" s="10">
        <v>246.55</v>
      </c>
      <c r="Z60" s="10">
        <v>241.59</v>
      </c>
      <c r="AA60" s="10">
        <v>245.06</v>
      </c>
      <c r="AB60" s="95">
        <v>1465500</v>
      </c>
      <c r="AC60" s="10">
        <v>245.06</v>
      </c>
      <c r="AD60" s="2">
        <f t="shared" si="0"/>
        <v>4.960000000000008</v>
      </c>
      <c r="AE60" s="138">
        <f t="shared" si="1"/>
        <v>1.3398395500785698E-2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287.5736</v>
      </c>
      <c r="W61" s="133">
        <v>42551</v>
      </c>
      <c r="X61" s="10">
        <v>239.31</v>
      </c>
      <c r="Y61" s="10">
        <v>241.9</v>
      </c>
      <c r="Z61" s="10">
        <v>236.67</v>
      </c>
      <c r="AA61" s="10">
        <v>241.82</v>
      </c>
      <c r="AB61" s="95">
        <v>2093200</v>
      </c>
      <c r="AC61" s="10">
        <v>241.82</v>
      </c>
      <c r="AD61" s="2">
        <f t="shared" si="0"/>
        <v>5.2300000000000182</v>
      </c>
      <c r="AE61" s="138">
        <f t="shared" si="1"/>
        <v>1.2180318948558089E-2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284.44779999999997</v>
      </c>
      <c r="W62" s="133">
        <v>42550</v>
      </c>
      <c r="X62" s="10">
        <v>232.87</v>
      </c>
      <c r="Y62" s="10">
        <v>239.85</v>
      </c>
      <c r="Z62" s="10">
        <v>232</v>
      </c>
      <c r="AA62" s="10">
        <v>238.91</v>
      </c>
      <c r="AB62" s="95">
        <v>2881200</v>
      </c>
      <c r="AC62" s="10">
        <v>238.91</v>
      </c>
      <c r="AD62" s="2">
        <f t="shared" si="0"/>
        <v>7.8499999999999943</v>
      </c>
      <c r="AE62" s="138">
        <f t="shared" si="1"/>
        <v>4.5466479957990469E-2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281.322</v>
      </c>
      <c r="W63" s="133">
        <v>42549</v>
      </c>
      <c r="X63" s="10">
        <v>225.68</v>
      </c>
      <c r="Y63" s="10">
        <v>229.75</v>
      </c>
      <c r="Z63" s="10">
        <v>225.68</v>
      </c>
      <c r="AA63" s="10">
        <v>228.52</v>
      </c>
      <c r="AB63" s="95">
        <v>2115700</v>
      </c>
      <c r="AC63" s="10">
        <v>228.52</v>
      </c>
      <c r="AD63" s="2">
        <f t="shared" si="0"/>
        <v>4.0699999999999932</v>
      </c>
      <c r="AE63" s="138">
        <f t="shared" si="1"/>
        <v>1.7453250222618122E-2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42548</v>
      </c>
      <c r="X64" s="10">
        <v>227</v>
      </c>
      <c r="Y64" s="10">
        <v>229.54</v>
      </c>
      <c r="Z64" s="10">
        <v>223.02</v>
      </c>
      <c r="AA64" s="10">
        <v>224.6</v>
      </c>
      <c r="AB64" s="95">
        <v>2913900</v>
      </c>
      <c r="AC64" s="10">
        <v>224.6</v>
      </c>
      <c r="AD64" s="2">
        <f t="shared" si="0"/>
        <v>6.5199999999999818</v>
      </c>
      <c r="AE64" s="138">
        <f t="shared" si="1"/>
        <v>-1.9299624486944444E-2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42545</v>
      </c>
      <c r="X65" s="10">
        <v>232</v>
      </c>
      <c r="Y65" s="10">
        <v>235.3</v>
      </c>
      <c r="Z65" s="10">
        <v>229</v>
      </c>
      <c r="AA65" s="10">
        <v>229.02</v>
      </c>
      <c r="AB65" s="95">
        <v>2685000</v>
      </c>
      <c r="AC65" s="10">
        <v>229.02</v>
      </c>
      <c r="AD65" s="2">
        <f t="shared" si="0"/>
        <v>6.3000000000000114</v>
      </c>
      <c r="AE65" s="138">
        <f t="shared" si="1"/>
        <v>-4.0231330148353006E-2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42544</v>
      </c>
      <c r="X66" s="10">
        <v>237.18</v>
      </c>
      <c r="Y66" s="10">
        <v>238.79</v>
      </c>
      <c r="Z66" s="10">
        <v>235.76</v>
      </c>
      <c r="AA66" s="10">
        <v>238.62</v>
      </c>
      <c r="AB66" s="95">
        <v>1403000</v>
      </c>
      <c r="AC66" s="10">
        <v>238.62</v>
      </c>
      <c r="AD66" s="2">
        <f t="shared" si="0"/>
        <v>3.0300000000000011</v>
      </c>
      <c r="AE66" s="138">
        <f t="shared" si="1"/>
        <v>1.7135549872122846E-2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42543</v>
      </c>
      <c r="X67" s="10">
        <v>233.66</v>
      </c>
      <c r="Y67" s="10">
        <v>238.48</v>
      </c>
      <c r="Z67" s="10">
        <v>232.16</v>
      </c>
      <c r="AA67" s="10">
        <v>234.6</v>
      </c>
      <c r="AB67" s="95">
        <v>2622400</v>
      </c>
      <c r="AC67" s="10">
        <v>234.6</v>
      </c>
      <c r="AD67" s="2">
        <f>Y67-Z67</f>
        <v>6.3199999999999932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93" priority="58">
      <formula>F19&gt;0</formula>
    </cfRule>
    <cfRule type="expression" dxfId="7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91" priority="47">
      <formula>H25&gt;0</formula>
    </cfRule>
    <cfRule type="expression" dxfId="790" priority="48">
      <formula>H25&lt;0</formula>
    </cfRule>
  </conditionalFormatting>
  <conditionalFormatting sqref="M39">
    <cfRule type="expression" dxfId="789" priority="45">
      <formula>M39&gt;0</formula>
    </cfRule>
    <cfRule type="expression" dxfId="788" priority="46">
      <formula>M39&lt;0</formula>
    </cfRule>
  </conditionalFormatting>
  <conditionalFormatting sqref="F61:F67">
    <cfRule type="expression" dxfId="787" priority="43">
      <formula>F61&gt;0</formula>
    </cfRule>
    <cfRule type="expression" dxfId="786" priority="44">
      <formula>F61&lt;0</formula>
    </cfRule>
  </conditionalFormatting>
  <conditionalFormatting sqref="H61:H67">
    <cfRule type="expression" dxfId="785" priority="41">
      <formula>H61&gt;0</formula>
    </cfRule>
    <cfRule type="expression" dxfId="784" priority="42">
      <formula>H61&lt;0</formula>
    </cfRule>
  </conditionalFormatting>
  <conditionalFormatting sqref="F21:F24">
    <cfRule type="expression" dxfId="783" priority="39">
      <formula>F21&gt;0</formula>
    </cfRule>
    <cfRule type="expression" dxfId="782" priority="40">
      <formula>F21&lt;0</formula>
    </cfRule>
  </conditionalFormatting>
  <conditionalFormatting sqref="H21:H24">
    <cfRule type="expression" dxfId="781" priority="37">
      <formula>H21&gt;0</formula>
    </cfRule>
    <cfRule type="expression" dxfId="780" priority="38">
      <formula>H21&lt;0</formula>
    </cfRule>
  </conditionalFormatting>
  <conditionalFormatting sqref="I25:I28">
    <cfRule type="expression" dxfId="779" priority="31">
      <formula>I25&gt;0</formula>
    </cfRule>
    <cfRule type="expression" dxfId="778" priority="32">
      <formula>I25&lt;0</formula>
    </cfRule>
  </conditionalFormatting>
  <conditionalFormatting sqref="I21:I24">
    <cfRule type="expression" dxfId="777" priority="29">
      <formula>I21&gt;0</formula>
    </cfRule>
    <cfRule type="expression" dxfId="776" priority="30">
      <formula>I21&lt;0</formula>
    </cfRule>
  </conditionalFormatting>
  <conditionalFormatting sqref="H29">
    <cfRule type="expression" dxfId="775" priority="27">
      <formula>H29&gt;0</formula>
    </cfRule>
    <cfRule type="expression" dxfId="774" priority="28">
      <formula>H29&lt;0</formula>
    </cfRule>
  </conditionalFormatting>
  <conditionalFormatting sqref="H30">
    <cfRule type="expression" dxfId="773" priority="25">
      <formula>H30&gt;0</formula>
    </cfRule>
    <cfRule type="expression" dxfId="772" priority="26">
      <formula>H30&lt;0</formula>
    </cfRule>
  </conditionalFormatting>
  <conditionalFormatting sqref="H31">
    <cfRule type="expression" dxfId="771" priority="23">
      <formula>H31&gt;0</formula>
    </cfRule>
    <cfRule type="expression" dxfId="770" priority="24">
      <formula>H31&lt;0</formula>
    </cfRule>
  </conditionalFormatting>
  <conditionalFormatting sqref="Q7">
    <cfRule type="expression" dxfId="769" priority="21">
      <formula>Q7&gt;0</formula>
    </cfRule>
    <cfRule type="expression" dxfId="768" priority="22">
      <formula>Q7&lt;0</formula>
    </cfRule>
  </conditionalFormatting>
  <conditionalFormatting sqref="Q8">
    <cfRule type="expression" dxfId="767" priority="19">
      <formula>Q8&gt;0</formula>
    </cfRule>
    <cfRule type="expression" dxfId="766" priority="20">
      <formula>Q8&lt;0</formula>
    </cfRule>
  </conditionalFormatting>
  <conditionalFormatting sqref="F73:F82">
    <cfRule type="expression" dxfId="765" priority="17">
      <formula>F73&gt;0</formula>
    </cfRule>
    <cfRule type="expression" dxfId="764" priority="18">
      <formula>F73&lt;0</formula>
    </cfRule>
  </conditionalFormatting>
  <conditionalFormatting sqref="H73:H76">
    <cfRule type="expression" dxfId="763" priority="15">
      <formula>H73&gt;0</formula>
    </cfRule>
    <cfRule type="expression" dxfId="762" priority="16">
      <formula>H73&lt;0</formula>
    </cfRule>
  </conditionalFormatting>
  <conditionalFormatting sqref="F69:F72">
    <cfRule type="expression" dxfId="761" priority="13">
      <formula>F69&gt;0</formula>
    </cfRule>
    <cfRule type="expression" dxfId="760" priority="14">
      <formula>F69&lt;0</formula>
    </cfRule>
  </conditionalFormatting>
  <conditionalFormatting sqref="H69:H72">
    <cfRule type="expression" dxfId="759" priority="11">
      <formula>H69&gt;0</formula>
    </cfRule>
    <cfRule type="expression" dxfId="758" priority="12">
      <formula>H69&lt;0</formula>
    </cfRule>
  </conditionalFormatting>
  <conditionalFormatting sqref="I73:I76">
    <cfRule type="expression" dxfId="757" priority="9">
      <formula>I73&gt;0</formula>
    </cfRule>
    <cfRule type="expression" dxfId="756" priority="10">
      <formula>I73&lt;0</formula>
    </cfRule>
  </conditionalFormatting>
  <conditionalFormatting sqref="I69:I72">
    <cfRule type="expression" dxfId="755" priority="7">
      <formula>I69&gt;0</formula>
    </cfRule>
    <cfRule type="expression" dxfId="754" priority="8">
      <formula>I69&lt;0</formula>
    </cfRule>
  </conditionalFormatting>
  <conditionalFormatting sqref="H77">
    <cfRule type="expression" dxfId="753" priority="5">
      <formula>H77&gt;0</formula>
    </cfRule>
    <cfRule type="expression" dxfId="752" priority="6">
      <formula>H77&lt;0</formula>
    </cfRule>
  </conditionalFormatting>
  <conditionalFormatting sqref="H78">
    <cfRule type="expression" dxfId="751" priority="3">
      <formula>H78&gt;0</formula>
    </cfRule>
    <cfRule type="expression" dxfId="750" priority="4">
      <formula>H78&lt;0</formula>
    </cfRule>
  </conditionalFormatting>
  <conditionalFormatting sqref="H79">
    <cfRule type="expression" dxfId="749" priority="1">
      <formula>H79&gt;0</formula>
    </cfRule>
    <cfRule type="expression" dxfId="7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42636</v>
      </c>
      <c r="X2" s="10">
        <v>42.69</v>
      </c>
      <c r="Y2" s="10">
        <v>42.69</v>
      </c>
      <c r="Z2" s="10">
        <v>41.95</v>
      </c>
      <c r="AA2" s="10">
        <v>42.06</v>
      </c>
      <c r="AB2" s="95">
        <v>5356200</v>
      </c>
      <c r="AC2" s="10">
        <v>42.06</v>
      </c>
      <c r="AD2" s="2">
        <f>Y2-Z2</f>
        <v>0.73999999999999488</v>
      </c>
      <c r="AE2" s="138">
        <f>AC2/AC3-1</f>
        <v>-1.2444235736088327E-2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42.06</v>
      </c>
      <c r="W3" s="133">
        <v>42635</v>
      </c>
      <c r="X3" s="10">
        <v>42.42</v>
      </c>
      <c r="Y3" s="10">
        <v>43.72</v>
      </c>
      <c r="Z3" s="10">
        <v>42.29</v>
      </c>
      <c r="AA3" s="10">
        <v>42.59</v>
      </c>
      <c r="AB3" s="95">
        <v>7727500</v>
      </c>
      <c r="AC3" s="10">
        <v>42.59</v>
      </c>
      <c r="AD3" s="2">
        <f t="shared" ref="AD3:AD66" si="0">Y3-Z3</f>
        <v>1.4299999999999997</v>
      </c>
      <c r="AE3" s="138">
        <f t="shared" ref="AE3:AE66" si="1">AC3/AC4-1</f>
        <v>1.6225244571701491E-2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42.06</v>
      </c>
      <c r="R4" s="560">
        <v>-1.24E-2</v>
      </c>
      <c r="T4" s="1"/>
      <c r="W4" s="133">
        <v>42634</v>
      </c>
      <c r="X4" s="10">
        <v>41.05</v>
      </c>
      <c r="Y4" s="10">
        <v>42.07</v>
      </c>
      <c r="Z4" s="10">
        <v>40.92</v>
      </c>
      <c r="AA4" s="10">
        <v>41.91</v>
      </c>
      <c r="AB4" s="95">
        <v>4146600</v>
      </c>
      <c r="AC4" s="10">
        <v>41.91</v>
      </c>
      <c r="AD4" s="2">
        <f t="shared" si="0"/>
        <v>1.1499999999999986</v>
      </c>
      <c r="AE4" s="138">
        <f t="shared" si="1"/>
        <v>1.5753756665050966E-2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42633</v>
      </c>
      <c r="X5" s="10">
        <v>41.56</v>
      </c>
      <c r="Y5" s="10">
        <v>42.04</v>
      </c>
      <c r="Z5" s="10">
        <v>41.13</v>
      </c>
      <c r="AA5" s="10">
        <v>41.26</v>
      </c>
      <c r="AB5" s="95">
        <v>5674800</v>
      </c>
      <c r="AC5" s="10">
        <v>41.26</v>
      </c>
      <c r="AD5" s="2">
        <f t="shared" si="0"/>
        <v>0.90999999999999659</v>
      </c>
      <c r="AE5" s="138">
        <f t="shared" si="1"/>
        <v>-5.5435044589058347E-3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42632</v>
      </c>
      <c r="X6" s="10">
        <v>41.97</v>
      </c>
      <c r="Y6" s="10">
        <v>42.06</v>
      </c>
      <c r="Z6" s="10">
        <v>41.25</v>
      </c>
      <c r="AA6" s="10">
        <v>41.49</v>
      </c>
      <c r="AB6" s="95">
        <v>3393500</v>
      </c>
      <c r="AC6" s="10">
        <v>41.49</v>
      </c>
      <c r="AD6" s="2">
        <f t="shared" si="0"/>
        <v>0.81000000000000227</v>
      </c>
      <c r="AE6" s="138">
        <f t="shared" si="1"/>
        <v>-7.1787508973437664E-3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42629</v>
      </c>
      <c r="X7" s="10">
        <v>41.44</v>
      </c>
      <c r="Y7" s="10">
        <v>41.86</v>
      </c>
      <c r="Z7" s="10">
        <v>40.93</v>
      </c>
      <c r="AA7" s="10">
        <v>41.79</v>
      </c>
      <c r="AB7" s="95">
        <v>8748100</v>
      </c>
      <c r="AC7" s="10">
        <v>41.79</v>
      </c>
      <c r="AD7" s="2">
        <f t="shared" si="0"/>
        <v>0.92999999999999972</v>
      </c>
      <c r="AE7" s="138">
        <f t="shared" si="1"/>
        <v>7.2306579898770984E-3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42628</v>
      </c>
      <c r="X8" s="10">
        <v>40.909999999999997</v>
      </c>
      <c r="Y8" s="10">
        <v>41.58</v>
      </c>
      <c r="Z8" s="10">
        <v>40.659999999999997</v>
      </c>
      <c r="AA8" s="10">
        <v>41.49</v>
      </c>
      <c r="AB8" s="95">
        <v>3759900</v>
      </c>
      <c r="AC8" s="10">
        <v>41.49</v>
      </c>
      <c r="AD8" s="2">
        <f t="shared" si="0"/>
        <v>0.92000000000000171</v>
      </c>
      <c r="AE8" s="138">
        <f t="shared" si="1"/>
        <v>1.5915768854064538E-2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42627</v>
      </c>
      <c r="X9" s="10">
        <v>41.29</v>
      </c>
      <c r="Y9" s="10">
        <v>41.55</v>
      </c>
      <c r="Z9" s="10">
        <v>40.549999999999997</v>
      </c>
      <c r="AA9" s="10">
        <v>40.840000000000003</v>
      </c>
      <c r="AB9" s="95">
        <v>4460200</v>
      </c>
      <c r="AC9" s="10">
        <v>40.840000000000003</v>
      </c>
      <c r="AD9" s="2">
        <f t="shared" si="0"/>
        <v>1</v>
      </c>
      <c r="AE9" s="138">
        <f t="shared" si="1"/>
        <v>-1.7110730872645918E-3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42626</v>
      </c>
      <c r="X10" s="10">
        <v>41.09</v>
      </c>
      <c r="Y10" s="10">
        <v>41.17</v>
      </c>
      <c r="Z10" s="10">
        <v>40.5</v>
      </c>
      <c r="AA10" s="10">
        <v>40.909999999999997</v>
      </c>
      <c r="AB10" s="95">
        <v>5401600</v>
      </c>
      <c r="AC10" s="10">
        <v>40.909999999999997</v>
      </c>
      <c r="AD10" s="2">
        <f t="shared" si="0"/>
        <v>0.67000000000000171</v>
      </c>
      <c r="AE10" s="138">
        <f t="shared" si="1"/>
        <v>-1.0162109847568379E-2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42625</v>
      </c>
      <c r="X11" s="10">
        <v>40.03</v>
      </c>
      <c r="Y11" s="10">
        <v>41.57</v>
      </c>
      <c r="Z11" s="10">
        <v>40</v>
      </c>
      <c r="AA11" s="10">
        <v>41.33</v>
      </c>
      <c r="AB11" s="95">
        <v>8142300</v>
      </c>
      <c r="AC11" s="10">
        <v>41.33</v>
      </c>
      <c r="AD11" s="2">
        <f t="shared" si="0"/>
        <v>1.5700000000000003</v>
      </c>
      <c r="AE11" s="138">
        <f t="shared" si="1"/>
        <v>3.6099273000752108E-2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42622</v>
      </c>
      <c r="X12" s="10">
        <v>40.39</v>
      </c>
      <c r="Y12" s="10">
        <v>40.39</v>
      </c>
      <c r="Z12" s="10">
        <v>39.75</v>
      </c>
      <c r="AA12" s="10">
        <v>39.89</v>
      </c>
      <c r="AB12" s="95">
        <v>5664100</v>
      </c>
      <c r="AC12" s="10">
        <v>39.89</v>
      </c>
      <c r="AD12" s="2">
        <f t="shared" si="0"/>
        <v>0.64000000000000057</v>
      </c>
      <c r="AE12" s="138">
        <f t="shared" si="1"/>
        <v>-1.6761153561745123E-2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42621</v>
      </c>
      <c r="X13" s="10">
        <v>40.5</v>
      </c>
      <c r="Y13" s="10">
        <v>40.78</v>
      </c>
      <c r="Z13" s="10">
        <v>39.97</v>
      </c>
      <c r="AA13" s="10">
        <v>40.57</v>
      </c>
      <c r="AB13" s="95">
        <v>4764500</v>
      </c>
      <c r="AC13" s="10">
        <v>40.57</v>
      </c>
      <c r="AD13" s="2">
        <f t="shared" si="0"/>
        <v>0.81000000000000227</v>
      </c>
      <c r="AE13" s="138">
        <f t="shared" si="1"/>
        <v>6.450012403869998E-3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42620</v>
      </c>
      <c r="X14" s="10">
        <v>40.840000000000003</v>
      </c>
      <c r="Y14" s="10">
        <v>40.880000000000003</v>
      </c>
      <c r="Z14" s="10">
        <v>40.21</v>
      </c>
      <c r="AA14" s="10">
        <v>40.31</v>
      </c>
      <c r="AB14" s="95">
        <v>6902600</v>
      </c>
      <c r="AC14" s="10">
        <v>40.31</v>
      </c>
      <c r="AD14" s="2">
        <f t="shared" si="0"/>
        <v>0.67000000000000171</v>
      </c>
      <c r="AE14" s="138">
        <f t="shared" si="1"/>
        <v>-2.2277227722771187E-3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42619</v>
      </c>
      <c r="X15" s="10">
        <v>40</v>
      </c>
      <c r="Y15" s="10">
        <v>40.93</v>
      </c>
      <c r="Z15" s="10">
        <v>39.9</v>
      </c>
      <c r="AA15" s="10">
        <v>40.4</v>
      </c>
      <c r="AB15" s="95">
        <v>9131300</v>
      </c>
      <c r="AC15" s="10">
        <v>40.4</v>
      </c>
      <c r="AD15" s="2">
        <f t="shared" si="0"/>
        <v>1.0300000000000011</v>
      </c>
      <c r="AE15" s="138">
        <f t="shared" si="1"/>
        <v>1.075806855141348E-2</v>
      </c>
    </row>
    <row r="16" spans="1:40" x14ac:dyDescent="0.25">
      <c r="G16" s="1"/>
      <c r="W16" s="133">
        <v>42615</v>
      </c>
      <c r="X16" s="10">
        <v>42.01</v>
      </c>
      <c r="Y16" s="10">
        <v>42.09</v>
      </c>
      <c r="Z16" s="10">
        <v>39.82</v>
      </c>
      <c r="AA16" s="10">
        <v>39.97</v>
      </c>
      <c r="AB16" s="95">
        <v>17214100</v>
      </c>
      <c r="AC16" s="10">
        <v>39.97</v>
      </c>
      <c r="AD16" s="2">
        <f t="shared" si="0"/>
        <v>2.2700000000000031</v>
      </c>
      <c r="AE16" s="138">
        <f t="shared" si="1"/>
        <v>-4.6517175572519109E-2</v>
      </c>
    </row>
    <row r="17" spans="1:31" x14ac:dyDescent="0.25">
      <c r="G17" s="1"/>
      <c r="W17" s="133">
        <v>42614</v>
      </c>
      <c r="X17" s="10">
        <v>42.52</v>
      </c>
      <c r="Y17" s="10">
        <v>42.63</v>
      </c>
      <c r="Z17" s="10">
        <v>41.55</v>
      </c>
      <c r="AA17" s="10">
        <v>41.92</v>
      </c>
      <c r="AB17" s="95">
        <v>5185700</v>
      </c>
      <c r="AC17" s="10">
        <v>41.92</v>
      </c>
      <c r="AD17" s="2">
        <f t="shared" si="0"/>
        <v>1.0800000000000054</v>
      </c>
      <c r="AE17" s="138">
        <f t="shared" si="1"/>
        <v>-1.0387157695939564E-2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42613</v>
      </c>
      <c r="X18" s="10">
        <v>42.56</v>
      </c>
      <c r="Y18" s="10">
        <v>42.63</v>
      </c>
      <c r="Z18" s="10">
        <v>41.87</v>
      </c>
      <c r="AA18" s="10">
        <v>42.36</v>
      </c>
      <c r="AB18" s="95">
        <v>6174000</v>
      </c>
      <c r="AC18" s="10">
        <v>42.36</v>
      </c>
      <c r="AD18" s="2">
        <f t="shared" si="0"/>
        <v>0.76000000000000512</v>
      </c>
      <c r="AE18" s="138">
        <f t="shared" si="1"/>
        <v>-9.1228070175438658E-3</v>
      </c>
    </row>
    <row r="19" spans="1:31" x14ac:dyDescent="0.25">
      <c r="N19" s="2"/>
      <c r="W19" s="133">
        <v>42612</v>
      </c>
      <c r="X19" s="10">
        <v>43.25</v>
      </c>
      <c r="Y19" s="10">
        <v>44.1</v>
      </c>
      <c r="Z19" s="10">
        <v>42.59</v>
      </c>
      <c r="AA19" s="10">
        <v>42.75</v>
      </c>
      <c r="AB19" s="95">
        <v>4955400</v>
      </c>
      <c r="AC19" s="10">
        <v>42.75</v>
      </c>
      <c r="AD19" s="2">
        <f t="shared" si="0"/>
        <v>1.509999999999998</v>
      </c>
      <c r="AE19" s="138">
        <f t="shared" si="1"/>
        <v>-1.0874595094863437E-2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42611</v>
      </c>
      <c r="X20" s="10">
        <v>43.99</v>
      </c>
      <c r="Y20" s="10">
        <v>44.24</v>
      </c>
      <c r="Z20" s="10">
        <v>42.47</v>
      </c>
      <c r="AA20" s="10">
        <v>43.22</v>
      </c>
      <c r="AB20" s="95">
        <v>11676600</v>
      </c>
      <c r="AC20" s="10">
        <v>43.22</v>
      </c>
      <c r="AD20" s="2">
        <f t="shared" si="0"/>
        <v>1.7700000000000031</v>
      </c>
      <c r="AE20" s="138">
        <f t="shared" si="1"/>
        <v>4.415524052986175E-3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42608</v>
      </c>
      <c r="X21" s="10">
        <v>43.11</v>
      </c>
      <c r="Y21" s="10">
        <v>43.98</v>
      </c>
      <c r="Z21" s="10">
        <v>42.63</v>
      </c>
      <c r="AA21" s="10">
        <v>43.03</v>
      </c>
      <c r="AB21" s="95">
        <v>8306700</v>
      </c>
      <c r="AC21" s="10">
        <v>43.03</v>
      </c>
      <c r="AD21" s="2">
        <f t="shared" si="0"/>
        <v>1.3499999999999943</v>
      </c>
      <c r="AE21" s="138">
        <f t="shared" si="1"/>
        <v>4.2007001166861624E-3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42607</v>
      </c>
      <c r="X22" s="10">
        <v>44.65</v>
      </c>
      <c r="Y22" s="10">
        <v>45.11</v>
      </c>
      <c r="Z22" s="10">
        <v>42.33</v>
      </c>
      <c r="AA22" s="10">
        <v>42.85</v>
      </c>
      <c r="AB22" s="95">
        <v>17699200</v>
      </c>
      <c r="AC22" s="10">
        <v>42.85</v>
      </c>
      <c r="AD22" s="2">
        <f t="shared" si="0"/>
        <v>2.7800000000000011</v>
      </c>
      <c r="AE22" s="138">
        <f t="shared" si="1"/>
        <v>-6.9524913093857998E-3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42606</v>
      </c>
      <c r="X23" s="10">
        <v>45.5</v>
      </c>
      <c r="Y23" s="10">
        <v>45.99</v>
      </c>
      <c r="Z23" s="10">
        <v>42.78</v>
      </c>
      <c r="AA23" s="10">
        <v>43.15</v>
      </c>
      <c r="AB23" s="95">
        <v>17897400</v>
      </c>
      <c r="AC23" s="10">
        <v>43.15</v>
      </c>
      <c r="AD23" s="2">
        <f t="shared" si="0"/>
        <v>3.2100000000000009</v>
      </c>
      <c r="AE23" s="138">
        <f t="shared" si="1"/>
        <v>-5.4142919772029785E-2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42605</v>
      </c>
      <c r="X24" s="10">
        <v>47.45</v>
      </c>
      <c r="Y24" s="10">
        <v>47.59</v>
      </c>
      <c r="Z24" s="10">
        <v>45.53</v>
      </c>
      <c r="AA24" s="10">
        <v>45.62</v>
      </c>
      <c r="AB24" s="95">
        <v>13058000</v>
      </c>
      <c r="AC24" s="10">
        <v>45.62</v>
      </c>
      <c r="AD24" s="2">
        <f t="shared" si="0"/>
        <v>2.0600000000000023</v>
      </c>
      <c r="AE24" s="138">
        <f t="shared" si="1"/>
        <v>-4.759916492693117E-2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42604</v>
      </c>
      <c r="X25" s="10">
        <v>48.54</v>
      </c>
      <c r="Y25" s="10">
        <v>49.09</v>
      </c>
      <c r="Z25" s="10">
        <v>47.57</v>
      </c>
      <c r="AA25" s="10">
        <v>47.9</v>
      </c>
      <c r="AB25" s="95">
        <v>7245700</v>
      </c>
      <c r="AC25" s="10">
        <v>47.9</v>
      </c>
      <c r="AD25" s="2">
        <f t="shared" si="0"/>
        <v>1.5200000000000031</v>
      </c>
      <c r="AE25" s="138">
        <f t="shared" si="1"/>
        <v>-1.5618577887381746E-2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42601</v>
      </c>
      <c r="X26" s="10">
        <v>48.99</v>
      </c>
      <c r="Y26" s="10">
        <v>49.2</v>
      </c>
      <c r="Z26" s="10">
        <v>48.1</v>
      </c>
      <c r="AA26" s="10">
        <v>48.66</v>
      </c>
      <c r="AB26" s="95">
        <v>5146500</v>
      </c>
      <c r="AC26" s="10">
        <v>48.66</v>
      </c>
      <c r="AD26" s="2">
        <f t="shared" si="0"/>
        <v>1.1000000000000014</v>
      </c>
      <c r="AE26" s="138">
        <f t="shared" si="1"/>
        <v>-1.3381995133819991E-2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42600</v>
      </c>
      <c r="X27" s="10">
        <v>49</v>
      </c>
      <c r="Y27" s="10">
        <v>49.42</v>
      </c>
      <c r="Z27" s="10">
        <v>48.86</v>
      </c>
      <c r="AA27" s="10">
        <v>49.32</v>
      </c>
      <c r="AB27" s="95">
        <v>2983900</v>
      </c>
      <c r="AC27" s="10">
        <v>49.32</v>
      </c>
      <c r="AD27" s="2">
        <f t="shared" si="0"/>
        <v>0.56000000000000227</v>
      </c>
      <c r="AE27" s="138">
        <f t="shared" si="1"/>
        <v>8.5889570552146743E-3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42599</v>
      </c>
      <c r="X28" s="10">
        <v>48.76</v>
      </c>
      <c r="Y28" s="10">
        <v>49.16</v>
      </c>
      <c r="Z28" s="10">
        <v>48.32</v>
      </c>
      <c r="AA28" s="10">
        <v>48.9</v>
      </c>
      <c r="AB28" s="95">
        <v>2566900</v>
      </c>
      <c r="AC28" s="10">
        <v>48.9</v>
      </c>
      <c r="AD28" s="2">
        <f t="shared" si="0"/>
        <v>0.83999999999999631</v>
      </c>
      <c r="AE28" s="138">
        <f t="shared" si="1"/>
        <v>7.6241500103029214E-3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42598</v>
      </c>
      <c r="X29" s="10">
        <v>48.71</v>
      </c>
      <c r="Y29" s="10">
        <v>49.02</v>
      </c>
      <c r="Z29" s="10">
        <v>48.49</v>
      </c>
      <c r="AA29" s="10">
        <v>48.53</v>
      </c>
      <c r="AB29" s="95">
        <v>2217800</v>
      </c>
      <c r="AC29" s="10">
        <v>48.53</v>
      </c>
      <c r="AD29" s="2">
        <f t="shared" si="0"/>
        <v>0.53000000000000114</v>
      </c>
      <c r="AE29" s="138">
        <f t="shared" si="1"/>
        <v>-4.5128205128205368E-3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42597</v>
      </c>
      <c r="X30" s="10">
        <v>48.72</v>
      </c>
      <c r="Y30" s="10">
        <v>48.9</v>
      </c>
      <c r="Z30" s="10">
        <v>48.5</v>
      </c>
      <c r="AA30" s="10">
        <v>48.75</v>
      </c>
      <c r="AB30" s="95">
        <v>3309600</v>
      </c>
      <c r="AC30" s="10">
        <v>48.75</v>
      </c>
      <c r="AD30" s="2">
        <f t="shared" si="0"/>
        <v>0.39999999999999858</v>
      </c>
      <c r="AE30" s="138">
        <f t="shared" si="1"/>
        <v>5.9843169624431702E-3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42594</v>
      </c>
      <c r="X31" s="10">
        <v>48.4</v>
      </c>
      <c r="Y31" s="10">
        <v>48.52</v>
      </c>
      <c r="Z31" s="10">
        <v>47.73</v>
      </c>
      <c r="AA31" s="10">
        <v>48.46</v>
      </c>
      <c r="AB31" s="95">
        <v>3618700</v>
      </c>
      <c r="AC31" s="10">
        <v>48.46</v>
      </c>
      <c r="AD31" s="2">
        <f t="shared" si="0"/>
        <v>0.79000000000000625</v>
      </c>
      <c r="AE31" s="138">
        <f t="shared" si="1"/>
        <v>-5.1324163416136548E-3</v>
      </c>
    </row>
    <row r="32" spans="1:31" x14ac:dyDescent="0.25">
      <c r="W32" s="133">
        <v>42593</v>
      </c>
      <c r="X32" s="10">
        <v>49.09</v>
      </c>
      <c r="Y32" s="10">
        <v>49.4</v>
      </c>
      <c r="Z32" s="10">
        <v>48.56</v>
      </c>
      <c r="AA32" s="10">
        <v>48.71</v>
      </c>
      <c r="AB32" s="95">
        <v>3444900</v>
      </c>
      <c r="AC32" s="10">
        <v>48.71</v>
      </c>
      <c r="AD32" s="2">
        <f t="shared" si="0"/>
        <v>0.83999999999999631</v>
      </c>
      <c r="AE32" s="138">
        <f t="shared" si="1"/>
        <v>-1.6396802623488416E-3</v>
      </c>
    </row>
    <row r="33" spans="1:31" x14ac:dyDescent="0.25">
      <c r="W33" s="133">
        <v>42592</v>
      </c>
      <c r="X33" s="10">
        <v>49.3</v>
      </c>
      <c r="Y33" s="10">
        <v>49.91</v>
      </c>
      <c r="Z33" s="10">
        <v>48.01</v>
      </c>
      <c r="AA33" s="10">
        <v>48.79</v>
      </c>
      <c r="AB33" s="95">
        <v>7496200</v>
      </c>
      <c r="AC33" s="10">
        <v>48.79</v>
      </c>
      <c r="AD33" s="2">
        <f t="shared" si="0"/>
        <v>1.8999999999999986</v>
      </c>
      <c r="AE33" s="138">
        <f t="shared" si="1"/>
        <v>-2.2636217948717952E-2</v>
      </c>
    </row>
    <row r="34" spans="1:31" x14ac:dyDescent="0.25">
      <c r="W34" s="133">
        <v>42591</v>
      </c>
      <c r="X34" s="10">
        <v>48.6</v>
      </c>
      <c r="Y34" s="10">
        <v>50.4</v>
      </c>
      <c r="Z34" s="10">
        <v>48.6</v>
      </c>
      <c r="AA34" s="10">
        <v>49.92</v>
      </c>
      <c r="AB34" s="95">
        <v>7636700</v>
      </c>
      <c r="AC34" s="10">
        <v>49.92</v>
      </c>
      <c r="AD34" s="2">
        <f t="shared" si="0"/>
        <v>1.7999999999999972</v>
      </c>
      <c r="AE34" s="138">
        <f t="shared" si="1"/>
        <v>2.8642077065732519E-2</v>
      </c>
    </row>
    <row r="35" spans="1:31" x14ac:dyDescent="0.25">
      <c r="L35" t="s">
        <v>221</v>
      </c>
      <c r="M35" s="2">
        <f>K53+M53-F53</f>
        <v>439.77999999999975</v>
      </c>
      <c r="W35" s="133">
        <v>42590</v>
      </c>
      <c r="X35" s="10">
        <v>48.42</v>
      </c>
      <c r="Y35" s="10">
        <v>49.32</v>
      </c>
      <c r="Z35" s="10">
        <v>48.24</v>
      </c>
      <c r="AA35" s="10">
        <v>48.53</v>
      </c>
      <c r="AB35" s="95">
        <v>6708700</v>
      </c>
      <c r="AC35" s="10">
        <v>48.53</v>
      </c>
      <c r="AD35" s="2">
        <f t="shared" si="0"/>
        <v>1.0799999999999983</v>
      </c>
      <c r="AE35" s="138">
        <f t="shared" si="1"/>
        <v>1.4444903012793553E-3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42587</v>
      </c>
      <c r="X36" s="10">
        <v>48.98</v>
      </c>
      <c r="Y36" s="10">
        <v>49.11</v>
      </c>
      <c r="Z36" s="10">
        <v>48.3</v>
      </c>
      <c r="AA36" s="10">
        <v>48.46</v>
      </c>
      <c r="AB36" s="95">
        <v>4747200</v>
      </c>
      <c r="AC36" s="10">
        <v>48.46</v>
      </c>
      <c r="AD36" s="2">
        <f t="shared" si="0"/>
        <v>0.81000000000000227</v>
      </c>
      <c r="AE36" s="138">
        <f t="shared" si="1"/>
        <v>-1.8537590113284486E-3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42586</v>
      </c>
      <c r="X37" s="10">
        <v>48.31</v>
      </c>
      <c r="Y37" s="10">
        <v>49.19</v>
      </c>
      <c r="Z37" s="10">
        <v>48.25</v>
      </c>
      <c r="AA37" s="10">
        <v>48.55</v>
      </c>
      <c r="AB37" s="95">
        <v>11709900</v>
      </c>
      <c r="AC37" s="10">
        <v>48.55</v>
      </c>
      <c r="AD37" s="2">
        <f t="shared" si="0"/>
        <v>0.93999999999999773</v>
      </c>
      <c r="AE37" s="138">
        <f t="shared" si="1"/>
        <v>2.8919644701508318E-3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42585</v>
      </c>
      <c r="X38" s="10">
        <v>46.33</v>
      </c>
      <c r="Y38" s="10">
        <v>48.54</v>
      </c>
      <c r="Z38" s="10">
        <v>46.3</v>
      </c>
      <c r="AA38" s="10">
        <v>48.41</v>
      </c>
      <c r="AB38" s="95">
        <v>7782500</v>
      </c>
      <c r="AC38" s="10">
        <v>48.41</v>
      </c>
      <c r="AD38" s="2">
        <f t="shared" si="0"/>
        <v>2.240000000000002</v>
      </c>
      <c r="AE38" s="138">
        <f t="shared" si="1"/>
        <v>4.040404040404022E-2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42584</v>
      </c>
      <c r="X39" s="10">
        <v>46.4</v>
      </c>
      <c r="Y39" s="10">
        <v>46.74</v>
      </c>
      <c r="Z39" s="10">
        <v>45.68</v>
      </c>
      <c r="AA39" s="10">
        <v>46.53</v>
      </c>
      <c r="AB39" s="95">
        <v>4814300</v>
      </c>
      <c r="AC39" s="10">
        <v>46.53</v>
      </c>
      <c r="AD39" s="2">
        <f t="shared" si="0"/>
        <v>1.0600000000000023</v>
      </c>
      <c r="AE39" s="138">
        <f t="shared" si="1"/>
        <v>-4.49293966623876E-3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42583</v>
      </c>
      <c r="X40" s="10">
        <v>46.79</v>
      </c>
      <c r="Y40" s="10">
        <v>47.12</v>
      </c>
      <c r="Z40" s="10">
        <v>46.36</v>
      </c>
      <c r="AA40" s="10">
        <v>46.74</v>
      </c>
      <c r="AB40" s="95">
        <v>3122700</v>
      </c>
      <c r="AC40" s="10">
        <v>46.74</v>
      </c>
      <c r="AD40" s="2">
        <f t="shared" si="0"/>
        <v>0.75999999999999801</v>
      </c>
      <c r="AE40" s="138">
        <f t="shared" si="1"/>
        <v>-1.0686044026501085E-3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42580</v>
      </c>
      <c r="X41" s="10">
        <v>46.7</v>
      </c>
      <c r="Y41" s="10">
        <v>46.94</v>
      </c>
      <c r="Z41" s="10">
        <v>46.11</v>
      </c>
      <c r="AA41" s="10">
        <v>46.79</v>
      </c>
      <c r="AB41" s="95">
        <v>2658900</v>
      </c>
      <c r="AC41" s="10">
        <v>46.79</v>
      </c>
      <c r="AD41" s="2">
        <f t="shared" si="0"/>
        <v>0.82999999999999829</v>
      </c>
      <c r="AE41" s="138">
        <f t="shared" si="1"/>
        <v>1.4982876712328341E-3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67" t="s">
        <v>78</v>
      </c>
      <c r="P42" s="567"/>
      <c r="T42" s="112" t="s">
        <v>113</v>
      </c>
      <c r="U42" s="9"/>
      <c r="W42" s="133">
        <v>42579</v>
      </c>
      <c r="X42" s="10">
        <v>46.82</v>
      </c>
      <c r="Y42" s="10">
        <v>46.92</v>
      </c>
      <c r="Z42" s="10">
        <v>45.82</v>
      </c>
      <c r="AA42" s="10">
        <v>46.72</v>
      </c>
      <c r="AB42" s="95">
        <v>3866700</v>
      </c>
      <c r="AC42" s="10">
        <v>46.72</v>
      </c>
      <c r="AD42" s="2">
        <f t="shared" si="0"/>
        <v>1.1000000000000014</v>
      </c>
      <c r="AE42" s="138">
        <f t="shared" si="1"/>
        <v>-4.4747496271042575E-3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46.266000000000005</v>
      </c>
      <c r="Q43" s="2"/>
      <c r="T43" s="139" t="s">
        <v>98</v>
      </c>
      <c r="U43" s="370">
        <v>42.59</v>
      </c>
      <c r="W43" s="133">
        <v>42578</v>
      </c>
      <c r="X43" s="10">
        <v>46.53</v>
      </c>
      <c r="Y43" s="10">
        <v>47.01</v>
      </c>
      <c r="Z43" s="10">
        <v>46.38</v>
      </c>
      <c r="AA43" s="10">
        <v>46.93</v>
      </c>
      <c r="AB43" s="95">
        <v>2952100</v>
      </c>
      <c r="AC43" s="10">
        <v>46.93</v>
      </c>
      <c r="AD43" s="2">
        <f t="shared" si="0"/>
        <v>0.62999999999999545</v>
      </c>
      <c r="AE43" s="138">
        <f t="shared" si="1"/>
        <v>9.6815834767642883E-3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45.845400000000005</v>
      </c>
      <c r="Q44" s="2"/>
      <c r="T44" s="108" t="s">
        <v>99</v>
      </c>
      <c r="U44" s="371">
        <v>42.37</v>
      </c>
      <c r="W44" s="133">
        <v>42577</v>
      </c>
      <c r="X44" s="10">
        <v>47.13</v>
      </c>
      <c r="Y44" s="10">
        <v>48.34</v>
      </c>
      <c r="Z44" s="10">
        <v>46.42</v>
      </c>
      <c r="AA44" s="10">
        <v>46.48</v>
      </c>
      <c r="AB44" s="95">
        <v>3797000</v>
      </c>
      <c r="AC44" s="10">
        <v>46.48</v>
      </c>
      <c r="AD44" s="2">
        <f t="shared" si="0"/>
        <v>1.9200000000000017</v>
      </c>
      <c r="AE44" s="138">
        <f t="shared" si="1"/>
        <v>-1.6920473773265776E-2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45.424800000000005</v>
      </c>
      <c r="Q45" s="2"/>
      <c r="T45" s="108" t="s">
        <v>100</v>
      </c>
      <c r="U45" s="371" t="s">
        <v>556</v>
      </c>
      <c r="W45" s="133">
        <v>42576</v>
      </c>
      <c r="X45" s="10">
        <v>46.58</v>
      </c>
      <c r="Y45" s="10">
        <v>47.34</v>
      </c>
      <c r="Z45" s="10">
        <v>46.51</v>
      </c>
      <c r="AA45" s="10">
        <v>47.28</v>
      </c>
      <c r="AB45" s="95">
        <v>2763600</v>
      </c>
      <c r="AC45" s="10">
        <v>47.28</v>
      </c>
      <c r="AD45" s="2">
        <f t="shared" si="0"/>
        <v>0.8300000000000054</v>
      </c>
      <c r="AE45" s="138">
        <f t="shared" si="1"/>
        <v>1.481004507405026E-2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45.004200000000004</v>
      </c>
      <c r="Q46" s="2"/>
      <c r="T46" s="108" t="s">
        <v>101</v>
      </c>
      <c r="U46" s="371" t="s">
        <v>557</v>
      </c>
      <c r="W46" s="133">
        <v>42573</v>
      </c>
      <c r="X46" s="10">
        <v>47.04</v>
      </c>
      <c r="Y46" s="10">
        <v>47.06</v>
      </c>
      <c r="Z46" s="10">
        <v>46.09</v>
      </c>
      <c r="AA46" s="10">
        <v>46.59</v>
      </c>
      <c r="AB46" s="95">
        <v>2236400</v>
      </c>
      <c r="AC46" s="10">
        <v>46.59</v>
      </c>
      <c r="AD46" s="2">
        <f t="shared" si="0"/>
        <v>0.96999999999999886</v>
      </c>
      <c r="AE46" s="138">
        <f t="shared" si="1"/>
        <v>-5.7618437900127661E-3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44.583600000000004</v>
      </c>
      <c r="Q47" s="2"/>
      <c r="T47" s="108" t="s">
        <v>102</v>
      </c>
      <c r="U47" s="371">
        <v>56.56</v>
      </c>
      <c r="W47" s="133">
        <v>42572</v>
      </c>
      <c r="X47" s="10">
        <v>47.02</v>
      </c>
      <c r="Y47" s="10">
        <v>47.69</v>
      </c>
      <c r="Z47" s="10">
        <v>45.97</v>
      </c>
      <c r="AA47" s="10">
        <v>46.86</v>
      </c>
      <c r="AB47" s="95">
        <v>4706300</v>
      </c>
      <c r="AC47" s="10">
        <v>46.86</v>
      </c>
      <c r="AD47" s="2">
        <f t="shared" si="0"/>
        <v>1.7199999999999989</v>
      </c>
      <c r="AE47" s="138">
        <f t="shared" si="1"/>
        <v>-7.2033898305084998E-3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44.163000000000004</v>
      </c>
      <c r="Q48" s="2"/>
      <c r="T48" s="108" t="s">
        <v>103</v>
      </c>
      <c r="U48" s="371">
        <v>1.4606300000000001</v>
      </c>
      <c r="W48" s="133">
        <v>42571</v>
      </c>
      <c r="X48" s="10">
        <v>45.07</v>
      </c>
      <c r="Y48" s="10">
        <v>47.21</v>
      </c>
      <c r="Z48" s="10">
        <v>44.99</v>
      </c>
      <c r="AA48" s="10">
        <v>47.2</v>
      </c>
      <c r="AB48" s="95">
        <v>5311800</v>
      </c>
      <c r="AC48" s="10">
        <v>47.2</v>
      </c>
      <c r="AD48" s="2">
        <f t="shared" si="0"/>
        <v>2.2199999999999989</v>
      </c>
      <c r="AE48" s="138">
        <f t="shared" si="1"/>
        <v>5.0523035833518914E-2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43.742400000000004</v>
      </c>
      <c r="Q49" s="2"/>
      <c r="T49" s="108" t="s">
        <v>123</v>
      </c>
      <c r="U49" s="371" t="s">
        <v>309</v>
      </c>
      <c r="W49" s="133">
        <v>42570</v>
      </c>
      <c r="X49" s="10">
        <v>45.32</v>
      </c>
      <c r="Y49" s="10">
        <v>45.75</v>
      </c>
      <c r="Z49" s="10">
        <v>44.74</v>
      </c>
      <c r="AA49" s="10">
        <v>44.93</v>
      </c>
      <c r="AB49" s="95">
        <v>3856200</v>
      </c>
      <c r="AC49" s="10">
        <v>44.93</v>
      </c>
      <c r="AD49" s="2">
        <f t="shared" si="0"/>
        <v>1.009999999999998</v>
      </c>
      <c r="AE49" s="138">
        <f t="shared" si="1"/>
        <v>-1.3178124313639406E-2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43.321800000000003</v>
      </c>
      <c r="Q50" s="2"/>
      <c r="T50" s="108"/>
      <c r="U50" s="371"/>
      <c r="W50" s="133">
        <v>42569</v>
      </c>
      <c r="X50" s="10">
        <v>45.56</v>
      </c>
      <c r="Y50" s="10">
        <v>45.92</v>
      </c>
      <c r="Z50" s="10">
        <v>45.41</v>
      </c>
      <c r="AA50" s="10">
        <v>45.53</v>
      </c>
      <c r="AB50" s="95">
        <v>3529800</v>
      </c>
      <c r="AC50" s="10">
        <v>45.53</v>
      </c>
      <c r="AD50" s="2">
        <f t="shared" si="0"/>
        <v>0.51000000000000512</v>
      </c>
      <c r="AE50" s="138">
        <f t="shared" si="1"/>
        <v>1.7601760176018111E-3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42.901200000000003</v>
      </c>
      <c r="Q51" s="2"/>
      <c r="T51" s="108" t="s">
        <v>105</v>
      </c>
      <c r="U51" s="371" t="s">
        <v>558</v>
      </c>
      <c r="W51" s="133">
        <v>42566</v>
      </c>
      <c r="X51" s="10">
        <v>45.83</v>
      </c>
      <c r="Y51" s="10">
        <v>45.9</v>
      </c>
      <c r="Z51" s="10">
        <v>45.15</v>
      </c>
      <c r="AA51" s="10">
        <v>45.45</v>
      </c>
      <c r="AB51" s="95">
        <v>2696000</v>
      </c>
      <c r="AC51" s="10">
        <v>45.45</v>
      </c>
      <c r="AD51" s="2">
        <f t="shared" si="0"/>
        <v>0.75</v>
      </c>
      <c r="AE51" s="138">
        <f t="shared" si="1"/>
        <v>1.5425297487881018E-3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42.480600000000003</v>
      </c>
      <c r="Q52" s="2"/>
      <c r="T52" s="108" t="s">
        <v>106</v>
      </c>
      <c r="U52" s="371" t="s">
        <v>333</v>
      </c>
      <c r="W52" s="133">
        <v>42565</v>
      </c>
      <c r="X52" s="10">
        <v>45.85</v>
      </c>
      <c r="Y52" s="10">
        <v>45.97</v>
      </c>
      <c r="Z52" s="10">
        <v>45.28</v>
      </c>
      <c r="AA52" s="10">
        <v>45.38</v>
      </c>
      <c r="AB52" s="95">
        <v>2502400</v>
      </c>
      <c r="AC52" s="10">
        <v>45.38</v>
      </c>
      <c r="AD52" s="2">
        <f t="shared" si="0"/>
        <v>0.68999999999999773</v>
      </c>
      <c r="AE52" s="138">
        <f t="shared" si="1"/>
        <v>1.7660044150111798E-3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42.06</v>
      </c>
      <c r="Q53" s="2"/>
      <c r="T53" s="108" t="s">
        <v>107</v>
      </c>
      <c r="U53" s="372">
        <v>5357598</v>
      </c>
      <c r="W53" s="133">
        <v>42564</v>
      </c>
      <c r="X53" s="10">
        <v>45.94</v>
      </c>
      <c r="Y53" s="10">
        <v>46.78</v>
      </c>
      <c r="Z53" s="10">
        <v>45.28</v>
      </c>
      <c r="AA53" s="10">
        <v>45.3</v>
      </c>
      <c r="AB53" s="95">
        <v>3604100</v>
      </c>
      <c r="AC53" s="10">
        <v>45.3</v>
      </c>
      <c r="AD53" s="2">
        <f t="shared" si="0"/>
        <v>1.5</v>
      </c>
      <c r="AE53" s="138">
        <f t="shared" si="1"/>
        <v>3.1000885739591588E-3</v>
      </c>
    </row>
    <row r="54" spans="1:31" x14ac:dyDescent="0.25">
      <c r="O54" s="83">
        <v>0.99</v>
      </c>
      <c r="P54" s="83">
        <f t="shared" si="3"/>
        <v>41.639400000000002</v>
      </c>
      <c r="Q54" s="2"/>
      <c r="T54" s="108" t="s">
        <v>110</v>
      </c>
      <c r="U54" s="372">
        <v>5774410</v>
      </c>
      <c r="W54" s="133">
        <v>42563</v>
      </c>
      <c r="X54" s="10">
        <v>44.78</v>
      </c>
      <c r="Y54" s="10">
        <v>45.39</v>
      </c>
      <c r="Z54" s="10">
        <v>44.74</v>
      </c>
      <c r="AA54" s="10">
        <v>45.16</v>
      </c>
      <c r="AB54" s="95">
        <v>2629100</v>
      </c>
      <c r="AC54" s="10">
        <v>45.16</v>
      </c>
      <c r="AD54" s="2">
        <f t="shared" si="0"/>
        <v>0.64999999999999858</v>
      </c>
      <c r="AE54" s="138">
        <f t="shared" si="1"/>
        <v>1.3692480359146941E-2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41.218800000000002</v>
      </c>
      <c r="Q55" s="2"/>
      <c r="T55" s="108" t="s">
        <v>108</v>
      </c>
      <c r="U55" s="371" t="s">
        <v>559</v>
      </c>
      <c r="W55" s="133">
        <v>42562</v>
      </c>
      <c r="X55" s="10">
        <v>44.72</v>
      </c>
      <c r="Y55" s="10">
        <v>44.88</v>
      </c>
      <c r="Z55" s="10">
        <v>44.31</v>
      </c>
      <c r="AA55" s="10">
        <v>44.55</v>
      </c>
      <c r="AB55" s="95">
        <v>3109900</v>
      </c>
      <c r="AC55" s="10">
        <v>44.55</v>
      </c>
      <c r="AD55" s="2">
        <f t="shared" si="0"/>
        <v>0.57000000000000028</v>
      </c>
      <c r="AE55" s="138">
        <f t="shared" si="1"/>
        <v>2.2451728783101643E-4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40.798200000000001</v>
      </c>
      <c r="T56" s="108" t="s">
        <v>111</v>
      </c>
      <c r="U56" s="371">
        <v>26.62</v>
      </c>
      <c r="W56" s="133">
        <v>42559</v>
      </c>
      <c r="X56" s="10">
        <v>44.18</v>
      </c>
      <c r="Y56" s="10">
        <v>44.79</v>
      </c>
      <c r="Z56" s="10">
        <v>43.8</v>
      </c>
      <c r="AA56" s="10">
        <v>44.54</v>
      </c>
      <c r="AB56" s="95">
        <v>2490500</v>
      </c>
      <c r="AC56" s="10">
        <v>44.54</v>
      </c>
      <c r="AD56" s="2">
        <f t="shared" si="0"/>
        <v>0.99000000000000199</v>
      </c>
      <c r="AE56" s="138">
        <f t="shared" si="1"/>
        <v>1.922196796338671E-2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40.377600000000001</v>
      </c>
      <c r="T57" s="108" t="s">
        <v>112</v>
      </c>
      <c r="U57" s="371">
        <v>1.58</v>
      </c>
      <c r="W57" s="133">
        <v>42558</v>
      </c>
      <c r="X57" s="10">
        <v>43.76</v>
      </c>
      <c r="Y57" s="10">
        <v>43.92</v>
      </c>
      <c r="Z57" s="10">
        <v>43.14</v>
      </c>
      <c r="AA57" s="10">
        <v>43.7</v>
      </c>
      <c r="AB57" s="95">
        <v>2110900</v>
      </c>
      <c r="AC57" s="10">
        <v>43.7</v>
      </c>
      <c r="AD57" s="2">
        <f t="shared" si="0"/>
        <v>0.78000000000000114</v>
      </c>
      <c r="AE57" s="138">
        <f t="shared" si="1"/>
        <v>3.6747818098301632E-3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39.957000000000001</v>
      </c>
      <c r="T58" s="108" t="s">
        <v>109</v>
      </c>
      <c r="U58" s="371" t="s">
        <v>124</v>
      </c>
      <c r="W58" s="133">
        <v>42557</v>
      </c>
      <c r="X58" s="10">
        <v>42.64</v>
      </c>
      <c r="Y58" s="10">
        <v>43.6</v>
      </c>
      <c r="Z58" s="10">
        <v>41.99</v>
      </c>
      <c r="AA58" s="10">
        <v>43.54</v>
      </c>
      <c r="AB58" s="95">
        <v>3764000</v>
      </c>
      <c r="AC58" s="10">
        <v>43.54</v>
      </c>
      <c r="AD58" s="2">
        <f t="shared" si="0"/>
        <v>1.6099999999999994</v>
      </c>
      <c r="AE58" s="138">
        <f t="shared" si="1"/>
        <v>2.0389032106866489E-2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39.5364</v>
      </c>
      <c r="W59" s="133">
        <v>42556</v>
      </c>
      <c r="X59" s="10">
        <v>43.3</v>
      </c>
      <c r="Y59" s="10">
        <v>43.31</v>
      </c>
      <c r="Z59" s="10">
        <v>42.33</v>
      </c>
      <c r="AA59" s="10">
        <v>42.67</v>
      </c>
      <c r="AB59" s="95">
        <v>4036200</v>
      </c>
      <c r="AC59" s="10">
        <v>42.67</v>
      </c>
      <c r="AD59" s="2">
        <f t="shared" si="0"/>
        <v>0.98000000000000398</v>
      </c>
      <c r="AE59" s="138">
        <f t="shared" si="1"/>
        <v>-1.8629254829806707E-2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39.115800000000007</v>
      </c>
      <c r="W60" s="133">
        <v>42552</v>
      </c>
      <c r="X60" s="10">
        <v>43.34</v>
      </c>
      <c r="Y60" s="10">
        <v>43.59</v>
      </c>
      <c r="Z60" s="10">
        <v>42.84</v>
      </c>
      <c r="AA60" s="10">
        <v>43.48</v>
      </c>
      <c r="AB60" s="95">
        <v>5332200</v>
      </c>
      <c r="AC60" s="10">
        <v>43.48</v>
      </c>
      <c r="AD60" s="2">
        <f t="shared" si="0"/>
        <v>0.75</v>
      </c>
      <c r="AE60" s="138">
        <f t="shared" si="1"/>
        <v>5.5504162812209934E-3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38.695200000000007</v>
      </c>
      <c r="W61" s="133">
        <v>42551</v>
      </c>
      <c r="X61" s="10">
        <v>43.25</v>
      </c>
      <c r="Y61" s="10">
        <v>43.37</v>
      </c>
      <c r="Z61" s="10">
        <v>42.47</v>
      </c>
      <c r="AA61" s="10">
        <v>43.24</v>
      </c>
      <c r="AB61" s="95">
        <v>7206400</v>
      </c>
      <c r="AC61" s="10">
        <v>43.24</v>
      </c>
      <c r="AD61" s="2">
        <f t="shared" si="0"/>
        <v>0.89999999999999858</v>
      </c>
      <c r="AE61" s="138">
        <f t="shared" si="1"/>
        <v>4.6274872744112017E-4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38.274600000000007</v>
      </c>
      <c r="W62" s="133">
        <v>42550</v>
      </c>
      <c r="X62" s="10">
        <v>43.17</v>
      </c>
      <c r="Y62" s="10">
        <v>43.93</v>
      </c>
      <c r="Z62" s="10">
        <v>42.67</v>
      </c>
      <c r="AA62" s="10">
        <v>43.22</v>
      </c>
      <c r="AB62" s="95">
        <v>4748800</v>
      </c>
      <c r="AC62" s="10">
        <v>43.22</v>
      </c>
      <c r="AD62" s="2">
        <f t="shared" si="0"/>
        <v>1.259999999999998</v>
      </c>
      <c r="AE62" s="138">
        <f t="shared" si="1"/>
        <v>9.3414292386735376E-3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37.854000000000006</v>
      </c>
      <c r="W63" s="133">
        <v>42549</v>
      </c>
      <c r="X63" s="10">
        <v>42.18</v>
      </c>
      <c r="Y63" s="10">
        <v>43.07</v>
      </c>
      <c r="Z63" s="10">
        <v>42.14</v>
      </c>
      <c r="AA63" s="10">
        <v>42.82</v>
      </c>
      <c r="AB63" s="95">
        <v>3755300</v>
      </c>
      <c r="AC63" s="10">
        <v>42.82</v>
      </c>
      <c r="AD63" s="2">
        <f t="shared" si="0"/>
        <v>0.92999999999999972</v>
      </c>
      <c r="AE63" s="138">
        <f t="shared" si="1"/>
        <v>2.4156900263094805E-2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42548</v>
      </c>
      <c r="X64" s="10">
        <v>43.18</v>
      </c>
      <c r="Y64" s="10">
        <v>43.19</v>
      </c>
      <c r="Z64" s="10">
        <v>41.62</v>
      </c>
      <c r="AA64" s="10">
        <v>41.81</v>
      </c>
      <c r="AB64" s="95">
        <v>5270300</v>
      </c>
      <c r="AC64" s="10">
        <v>41.81</v>
      </c>
      <c r="AD64" s="2">
        <f t="shared" si="0"/>
        <v>1.5700000000000003</v>
      </c>
      <c r="AE64" s="138">
        <f t="shared" si="1"/>
        <v>-4.0174471992653782E-2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42545</v>
      </c>
      <c r="X65" s="10">
        <v>43.68</v>
      </c>
      <c r="Y65" s="10">
        <v>45.14</v>
      </c>
      <c r="Z65" s="10">
        <v>43.2</v>
      </c>
      <c r="AA65" s="10">
        <v>43.56</v>
      </c>
      <c r="AB65" s="95">
        <v>9367100</v>
      </c>
      <c r="AC65" s="10">
        <v>43.56</v>
      </c>
      <c r="AD65" s="2">
        <f t="shared" si="0"/>
        <v>1.9399999999999977</v>
      </c>
      <c r="AE65" s="138">
        <f t="shared" si="1"/>
        <v>-5.6325823223570048E-2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42544</v>
      </c>
      <c r="X66" s="10">
        <v>45.64</v>
      </c>
      <c r="Y66" s="10">
        <v>46.22</v>
      </c>
      <c r="Z66" s="10">
        <v>45.46</v>
      </c>
      <c r="AA66" s="10">
        <v>46.16</v>
      </c>
      <c r="AB66" s="95">
        <v>2964200</v>
      </c>
      <c r="AC66" s="10">
        <v>46.16</v>
      </c>
      <c r="AD66" s="2">
        <f t="shared" si="0"/>
        <v>0.75999999999999801</v>
      </c>
      <c r="AE66" s="138">
        <f t="shared" si="1"/>
        <v>2.5777777777777677E-2</v>
      </c>
    </row>
    <row r="67" spans="2:31" x14ac:dyDescent="0.25">
      <c r="W67" s="133">
        <v>42543</v>
      </c>
      <c r="X67" s="10">
        <v>44.74</v>
      </c>
      <c r="Y67" s="10">
        <v>46.29</v>
      </c>
      <c r="Z67" s="10">
        <v>44.7</v>
      </c>
      <c r="AA67" s="10">
        <v>45</v>
      </c>
      <c r="AB67" s="95">
        <v>3360400</v>
      </c>
      <c r="AC67" s="10">
        <v>45</v>
      </c>
      <c r="AD67" s="2">
        <f>Y67-Z67</f>
        <v>1.5899999999999963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47" priority="25">
      <formula>N19&gt;0</formula>
    </cfRule>
    <cfRule type="expression" dxfId="74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45" priority="19">
      <formula>F21&gt;0</formula>
    </cfRule>
    <cfRule type="expression" dxfId="744" priority="20">
      <formula>F21&lt;0</formula>
    </cfRule>
  </conditionalFormatting>
  <conditionalFormatting sqref="H21:H31">
    <cfRule type="expression" dxfId="743" priority="17">
      <formula>H21&gt;0</formula>
    </cfRule>
    <cfRule type="expression" dxfId="742" priority="18">
      <formula>H21&lt;0</formula>
    </cfRule>
  </conditionalFormatting>
  <conditionalFormatting sqref="I21:I31">
    <cfRule type="expression" dxfId="741" priority="15">
      <formula>I21&gt;0</formula>
    </cfRule>
    <cfRule type="expression" dxfId="740" priority="16">
      <formula>I21&lt;0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Q7">
    <cfRule type="expression" dxfId="737" priority="9">
      <formula>Q7&gt;0</formula>
    </cfRule>
    <cfRule type="expression" dxfId="736" priority="10">
      <formula>Q7&lt;0</formula>
    </cfRule>
  </conditionalFormatting>
  <conditionalFormatting sqref="F56:F66">
    <cfRule type="expression" dxfId="735" priority="5">
      <formula>F56&gt;0</formula>
    </cfRule>
    <cfRule type="expression" dxfId="734" priority="6">
      <formula>F56&lt;0</formula>
    </cfRule>
  </conditionalFormatting>
  <conditionalFormatting sqref="H56:H66">
    <cfRule type="expression" dxfId="733" priority="3">
      <formula>H56&gt;0</formula>
    </cfRule>
    <cfRule type="expression" dxfId="732" priority="4">
      <formula>H56&lt;0</formula>
    </cfRule>
  </conditionalFormatting>
  <conditionalFormatting sqref="I56:I66">
    <cfRule type="expression" dxfId="731" priority="1">
      <formula>I56&gt;0</formula>
    </cfRule>
    <cfRule type="expression" dxfId="73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285</v>
      </c>
      <c r="W2" s="133">
        <v>42636</v>
      </c>
      <c r="X2" s="10">
        <v>76.94</v>
      </c>
      <c r="Y2" s="10">
        <v>79.08</v>
      </c>
      <c r="Z2" s="10">
        <v>76.8</v>
      </c>
      <c r="AA2" s="10">
        <v>78.97</v>
      </c>
      <c r="AB2" s="95">
        <v>1435300</v>
      </c>
      <c r="AC2" s="10">
        <v>78.97</v>
      </c>
      <c r="AD2" s="2">
        <f>Y2-Z2</f>
        <v>2.2800000000000011</v>
      </c>
      <c r="AE2" s="138">
        <f>AC2/AC3-1</f>
        <v>2.2000776497994146E-2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42635</v>
      </c>
      <c r="X3" s="10">
        <v>76.459999999999994</v>
      </c>
      <c r="Y3" s="10">
        <v>78.13</v>
      </c>
      <c r="Z3" s="10">
        <v>76.34</v>
      </c>
      <c r="AA3" s="10">
        <v>77.27</v>
      </c>
      <c r="AB3" s="95">
        <v>1857500</v>
      </c>
      <c r="AC3" s="10">
        <v>77.27</v>
      </c>
      <c r="AD3" s="2">
        <f t="shared" ref="AD3:AD66" si="0">Y3-Z3</f>
        <v>1.789999999999992</v>
      </c>
      <c r="AE3" s="138">
        <f t="shared" ref="AE3:AE66" si="1">AC3/AC4-1</f>
        <v>1.9258672998285098E-2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78.97</v>
      </c>
      <c r="R4" s="560">
        <v>2.1999999999999999E-2</v>
      </c>
      <c r="T4" s="1"/>
      <c r="W4" s="133">
        <v>42634</v>
      </c>
      <c r="X4" s="10">
        <v>76</v>
      </c>
      <c r="Y4" s="10">
        <v>76.72</v>
      </c>
      <c r="Z4" s="10">
        <v>74.89</v>
      </c>
      <c r="AA4" s="10">
        <v>75.81</v>
      </c>
      <c r="AB4" s="95">
        <v>1408800</v>
      </c>
      <c r="AC4" s="10">
        <v>75.81</v>
      </c>
      <c r="AD4" s="2">
        <f t="shared" si="0"/>
        <v>1.8299999999999983</v>
      </c>
      <c r="AE4" s="138">
        <f t="shared" si="1"/>
        <v>3.8400423728814914E-3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1974.25</v>
      </c>
      <c r="T5" s="1"/>
      <c r="W5" s="133">
        <v>42633</v>
      </c>
      <c r="X5" s="10">
        <v>77.39</v>
      </c>
      <c r="Y5" s="10">
        <v>77.97</v>
      </c>
      <c r="Z5" s="10">
        <v>75.2</v>
      </c>
      <c r="AA5" s="10">
        <v>75.52</v>
      </c>
      <c r="AB5" s="95">
        <v>1214800</v>
      </c>
      <c r="AC5" s="10">
        <v>75.52</v>
      </c>
      <c r="AD5" s="2">
        <f t="shared" si="0"/>
        <v>2.769999999999996</v>
      </c>
      <c r="AE5" s="138">
        <f t="shared" si="1"/>
        <v>-2.1761658031088205E-2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42632</v>
      </c>
      <c r="X6" s="10">
        <v>77.91</v>
      </c>
      <c r="Y6" s="10">
        <v>78.73</v>
      </c>
      <c r="Z6" s="10">
        <v>77.05</v>
      </c>
      <c r="AA6" s="10">
        <v>77.2</v>
      </c>
      <c r="AB6" s="95">
        <v>1572000</v>
      </c>
      <c r="AC6" s="10">
        <v>77.2</v>
      </c>
      <c r="AD6" s="2">
        <f t="shared" si="0"/>
        <v>1.6800000000000068</v>
      </c>
      <c r="AE6" s="138">
        <f t="shared" si="1"/>
        <v>-7.3293043590072493E-3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434.4900000000016</v>
      </c>
      <c r="R7">
        <v>25</v>
      </c>
      <c r="W7" s="133">
        <v>42629</v>
      </c>
      <c r="X7" s="10">
        <v>78.75</v>
      </c>
      <c r="Y7" s="10">
        <v>79.3</v>
      </c>
      <c r="Z7" s="10">
        <v>77.36</v>
      </c>
      <c r="AA7" s="10">
        <v>77.77</v>
      </c>
      <c r="AB7" s="95">
        <v>2228400</v>
      </c>
      <c r="AC7" s="10">
        <v>77.77</v>
      </c>
      <c r="AD7" s="2">
        <f t="shared" si="0"/>
        <v>1.9399999999999977</v>
      </c>
      <c r="AE7" s="138">
        <f t="shared" si="1"/>
        <v>-1.5569620253164662E-2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0.5</v>
      </c>
      <c r="W8" s="133">
        <v>42628</v>
      </c>
      <c r="X8" s="10">
        <v>78.69</v>
      </c>
      <c r="Y8" s="10">
        <v>79.930000000000007</v>
      </c>
      <c r="Z8" s="10">
        <v>78.59</v>
      </c>
      <c r="AA8" s="10">
        <v>79</v>
      </c>
      <c r="AB8" s="95">
        <v>1354200</v>
      </c>
      <c r="AC8" s="10">
        <v>79</v>
      </c>
      <c r="AD8" s="2">
        <f t="shared" si="0"/>
        <v>1.3400000000000034</v>
      </c>
      <c r="AE8" s="138">
        <f t="shared" si="1"/>
        <v>-2.3992928400050628E-3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2.5332488917036101E-4</v>
      </c>
      <c r="T9" s="158"/>
      <c r="W9" s="133">
        <v>42627</v>
      </c>
      <c r="X9" s="10">
        <v>79.03</v>
      </c>
      <c r="Y9" s="10">
        <v>80.44</v>
      </c>
      <c r="Z9" s="10">
        <v>78.72</v>
      </c>
      <c r="AA9" s="10">
        <v>79.19</v>
      </c>
      <c r="AB9" s="95">
        <v>2247700</v>
      </c>
      <c r="AC9" s="10">
        <v>79.19</v>
      </c>
      <c r="AD9" s="2">
        <f t="shared" si="0"/>
        <v>1.7199999999999989</v>
      </c>
      <c r="AE9" s="138">
        <f t="shared" si="1"/>
        <v>2.7858680511585465E-3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42626</v>
      </c>
      <c r="X10" s="10">
        <v>77.11</v>
      </c>
      <c r="Y10" s="10">
        <v>79.16</v>
      </c>
      <c r="Z10" s="10">
        <v>77.09</v>
      </c>
      <c r="AA10" s="10">
        <v>78.97</v>
      </c>
      <c r="AB10" s="95">
        <v>1620200</v>
      </c>
      <c r="AC10" s="10">
        <v>78.97</v>
      </c>
      <c r="AD10" s="2">
        <f t="shared" si="0"/>
        <v>2.0699999999999932</v>
      </c>
      <c r="AE10" s="138">
        <f t="shared" si="1"/>
        <v>5.4749172396231227E-3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1.32E-2</v>
      </c>
      <c r="W11" s="133">
        <v>42625</v>
      </c>
      <c r="X11" s="10">
        <v>76.599999999999994</v>
      </c>
      <c r="Y11" s="10">
        <v>78.930000000000007</v>
      </c>
      <c r="Z11" s="10">
        <v>76.099999999999994</v>
      </c>
      <c r="AA11" s="10">
        <v>78.540000000000006</v>
      </c>
      <c r="AB11" s="95">
        <v>1753800</v>
      </c>
      <c r="AC11" s="10">
        <v>78.540000000000006</v>
      </c>
      <c r="AD11" s="2">
        <f t="shared" si="0"/>
        <v>2.8300000000000125</v>
      </c>
      <c r="AE11" s="138">
        <f t="shared" si="1"/>
        <v>2.132639791937585E-2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42622</v>
      </c>
      <c r="X12" s="10">
        <v>80.69</v>
      </c>
      <c r="Y12" s="10">
        <v>80.95</v>
      </c>
      <c r="Z12" s="10">
        <v>76.88</v>
      </c>
      <c r="AA12" s="10">
        <v>76.900000000000006</v>
      </c>
      <c r="AB12" s="95">
        <v>2449900</v>
      </c>
      <c r="AC12" s="10">
        <v>76.900000000000006</v>
      </c>
      <c r="AD12" s="2">
        <f t="shared" si="0"/>
        <v>4.0700000000000074</v>
      </c>
      <c r="AE12" s="138">
        <f t="shared" si="1"/>
        <v>-5.9557294851412368E-2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42621</v>
      </c>
      <c r="X13" s="10">
        <v>82.4</v>
      </c>
      <c r="Y13" s="10">
        <v>82.42</v>
      </c>
      <c r="Z13" s="10">
        <v>81.510000000000005</v>
      </c>
      <c r="AA13" s="10">
        <v>81.77</v>
      </c>
      <c r="AB13" s="95">
        <v>757900</v>
      </c>
      <c r="AC13" s="10">
        <v>81.77</v>
      </c>
      <c r="AD13" s="2">
        <f t="shared" si="0"/>
        <v>0.90999999999999659</v>
      </c>
      <c r="AE13" s="138">
        <f t="shared" si="1"/>
        <v>-8.6081474296799687E-3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42620</v>
      </c>
      <c r="X14" s="10">
        <v>81.38</v>
      </c>
      <c r="Y14" s="10">
        <v>82.57</v>
      </c>
      <c r="Z14" s="10">
        <v>80.819999999999993</v>
      </c>
      <c r="AA14" s="10">
        <v>82.48</v>
      </c>
      <c r="AB14" s="95">
        <v>743100</v>
      </c>
      <c r="AC14" s="10">
        <v>82.48</v>
      </c>
      <c r="AD14" s="2">
        <f t="shared" si="0"/>
        <v>1.75</v>
      </c>
      <c r="AE14" s="138">
        <f t="shared" si="1"/>
        <v>1.7016029593095006E-2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42619</v>
      </c>
      <c r="X15" s="10">
        <v>82.09</v>
      </c>
      <c r="Y15" s="10">
        <v>82.2</v>
      </c>
      <c r="Z15" s="10">
        <v>80.599999999999994</v>
      </c>
      <c r="AA15" s="10">
        <v>81.099999999999994</v>
      </c>
      <c r="AB15" s="95">
        <v>1803600</v>
      </c>
      <c r="AC15" s="10">
        <v>81.099999999999994</v>
      </c>
      <c r="AD15" s="2">
        <f t="shared" si="0"/>
        <v>1.6000000000000085</v>
      </c>
      <c r="AE15" s="138">
        <f t="shared" si="1"/>
        <v>-1.0975609756097682E-2</v>
      </c>
    </row>
    <row r="16" spans="1:40" x14ac:dyDescent="0.25">
      <c r="G16" s="1"/>
      <c r="H16" s="72"/>
      <c r="W16" s="133">
        <v>42615</v>
      </c>
      <c r="X16" s="10">
        <v>81.39</v>
      </c>
      <c r="Y16" s="10">
        <v>83.34</v>
      </c>
      <c r="Z16" s="10">
        <v>80.849999999999994</v>
      </c>
      <c r="AA16" s="10">
        <v>82</v>
      </c>
      <c r="AB16" s="95">
        <v>1133900</v>
      </c>
      <c r="AC16" s="10">
        <v>82</v>
      </c>
      <c r="AD16" s="2">
        <f t="shared" si="0"/>
        <v>2.4900000000000091</v>
      </c>
      <c r="AE16" s="138">
        <f t="shared" si="1"/>
        <v>1.6991194344536886E-2</v>
      </c>
    </row>
    <row r="17" spans="1:31" x14ac:dyDescent="0.25">
      <c r="G17" s="1"/>
      <c r="H17" s="72"/>
      <c r="W17" s="133">
        <v>42614</v>
      </c>
      <c r="X17" s="10">
        <v>81.349999999999994</v>
      </c>
      <c r="Y17" s="10">
        <v>82.23</v>
      </c>
      <c r="Z17" s="10">
        <v>78.86</v>
      </c>
      <c r="AA17" s="10">
        <v>80.63</v>
      </c>
      <c r="AB17" s="95">
        <v>1619500</v>
      </c>
      <c r="AC17" s="10">
        <v>80.63</v>
      </c>
      <c r="AD17" s="2">
        <f t="shared" si="0"/>
        <v>3.3700000000000045</v>
      </c>
      <c r="AE17" s="138">
        <f t="shared" si="1"/>
        <v>-1.6467431080751549E-2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42613</v>
      </c>
      <c r="X18" s="10">
        <v>79.97</v>
      </c>
      <c r="Y18" s="10">
        <v>82.38</v>
      </c>
      <c r="Z18" s="10">
        <v>79.94</v>
      </c>
      <c r="AA18" s="10">
        <v>81.98</v>
      </c>
      <c r="AB18" s="95">
        <v>1780900</v>
      </c>
      <c r="AC18" s="10">
        <v>81.98</v>
      </c>
      <c r="AD18" s="2">
        <f t="shared" si="0"/>
        <v>2.4399999999999977</v>
      </c>
      <c r="AE18" s="138">
        <f t="shared" si="1"/>
        <v>2.5647441511322366E-2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42612</v>
      </c>
      <c r="X19" s="10">
        <v>78.37</v>
      </c>
      <c r="Y19" s="10">
        <v>81.13</v>
      </c>
      <c r="Z19" s="10">
        <v>78.2</v>
      </c>
      <c r="AA19" s="10">
        <v>79.930000000000007</v>
      </c>
      <c r="AB19" s="95">
        <v>2071800</v>
      </c>
      <c r="AC19" s="10">
        <v>79.930000000000007</v>
      </c>
      <c r="AD19" s="2">
        <f t="shared" si="0"/>
        <v>2.9299999999999926</v>
      </c>
      <c r="AE19" s="138">
        <f t="shared" si="1"/>
        <v>-3.117984534796725E-3</v>
      </c>
    </row>
    <row r="20" spans="1:31" x14ac:dyDescent="0.25">
      <c r="W20" s="133">
        <v>42611</v>
      </c>
      <c r="X20" s="10">
        <v>80.349999999999994</v>
      </c>
      <c r="Y20" s="10">
        <v>82.29</v>
      </c>
      <c r="Z20" s="10">
        <v>79.180000000000007</v>
      </c>
      <c r="AA20" s="10">
        <v>80.180000000000007</v>
      </c>
      <c r="AB20" s="95">
        <v>1589800</v>
      </c>
      <c r="AC20" s="10">
        <v>80.180000000000007</v>
      </c>
      <c r="AD20" s="2">
        <f t="shared" si="0"/>
        <v>3.1099999999999994</v>
      </c>
      <c r="AE20" s="138">
        <f t="shared" si="1"/>
        <v>-5.8276503409795399E-3</v>
      </c>
    </row>
    <row r="21" spans="1:31" x14ac:dyDescent="0.25">
      <c r="W21" s="133">
        <v>42608</v>
      </c>
      <c r="X21" s="10">
        <v>82.29</v>
      </c>
      <c r="Y21" s="10">
        <v>82.45</v>
      </c>
      <c r="Z21" s="10">
        <v>78.709999999999994</v>
      </c>
      <c r="AA21" s="10">
        <v>80.650000000000006</v>
      </c>
      <c r="AB21" s="95">
        <v>5141800</v>
      </c>
      <c r="AC21" s="10">
        <v>80.650000000000006</v>
      </c>
      <c r="AD21" s="2">
        <f t="shared" si="0"/>
        <v>3.7400000000000091</v>
      </c>
      <c r="AE21" s="138">
        <f t="shared" si="1"/>
        <v>-3.3437200383509058E-2</v>
      </c>
    </row>
    <row r="22" spans="1:31" x14ac:dyDescent="0.25">
      <c r="W22" s="133">
        <v>42607</v>
      </c>
      <c r="X22" s="10">
        <v>85.3</v>
      </c>
      <c r="Y22" s="10">
        <v>87.73</v>
      </c>
      <c r="Z22" s="10">
        <v>78.709999999999994</v>
      </c>
      <c r="AA22" s="10">
        <v>83.44</v>
      </c>
      <c r="AB22" s="95">
        <v>10811000</v>
      </c>
      <c r="AC22" s="10">
        <v>83.44</v>
      </c>
      <c r="AD22" s="2">
        <f t="shared" si="0"/>
        <v>9.0200000000000102</v>
      </c>
      <c r="AE22" s="138">
        <f t="shared" si="1"/>
        <v>-0.12628272251308903</v>
      </c>
    </row>
    <row r="23" spans="1:31" x14ac:dyDescent="0.25">
      <c r="W23" s="133">
        <v>42606</v>
      </c>
      <c r="X23" s="10">
        <v>94.74</v>
      </c>
      <c r="Y23" s="10">
        <v>96.2</v>
      </c>
      <c r="Z23" s="10">
        <v>94.32</v>
      </c>
      <c r="AA23" s="10">
        <v>95.5</v>
      </c>
      <c r="AB23" s="95">
        <v>2402200</v>
      </c>
      <c r="AC23" s="10">
        <v>95.5</v>
      </c>
      <c r="AD23" s="2">
        <f t="shared" si="0"/>
        <v>1.8800000000000097</v>
      </c>
      <c r="AE23" s="138">
        <f t="shared" si="1"/>
        <v>5.3689862090746665E-3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42605</v>
      </c>
      <c r="X24" s="10">
        <v>92.59</v>
      </c>
      <c r="Y24" s="10">
        <v>95.3</v>
      </c>
      <c r="Z24" s="10">
        <v>92.59</v>
      </c>
      <c r="AA24" s="10">
        <v>94.99</v>
      </c>
      <c r="AB24" s="95">
        <v>1932500</v>
      </c>
      <c r="AC24" s="10">
        <v>94.99</v>
      </c>
      <c r="AD24" s="2">
        <f t="shared" si="0"/>
        <v>2.7099999999999937</v>
      </c>
      <c r="AE24" s="138">
        <f t="shared" si="1"/>
        <v>2.7919056379179796E-2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42604</v>
      </c>
      <c r="X25" s="10">
        <v>92.02</v>
      </c>
      <c r="Y25" s="10">
        <v>93.35</v>
      </c>
      <c r="Z25" s="10">
        <v>91.63</v>
      </c>
      <c r="AA25" s="10">
        <v>92.41</v>
      </c>
      <c r="AB25" s="95">
        <v>951800</v>
      </c>
      <c r="AC25" s="10">
        <v>92.41</v>
      </c>
      <c r="AD25" s="2">
        <f t="shared" si="0"/>
        <v>1.7199999999999989</v>
      </c>
      <c r="AE25" s="138">
        <f t="shared" si="1"/>
        <v>-6.8780225685115548E-3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42601</v>
      </c>
      <c r="X26" s="10">
        <v>92.64</v>
      </c>
      <c r="Y26" s="10">
        <v>95.34</v>
      </c>
      <c r="Z26" s="10">
        <v>92.23</v>
      </c>
      <c r="AA26" s="10">
        <v>93.05</v>
      </c>
      <c r="AB26" s="95">
        <v>1046300</v>
      </c>
      <c r="AC26" s="10">
        <v>93.05</v>
      </c>
      <c r="AD26" s="2">
        <f t="shared" si="0"/>
        <v>3.1099999999999994</v>
      </c>
      <c r="AE26" s="138">
        <f t="shared" si="1"/>
        <v>1.1835592855604649E-3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42600</v>
      </c>
      <c r="X27" s="10">
        <v>90.68</v>
      </c>
      <c r="Y27" s="10">
        <v>93.06</v>
      </c>
      <c r="Z27" s="10">
        <v>90.17</v>
      </c>
      <c r="AA27" s="10">
        <v>92.94</v>
      </c>
      <c r="AB27" s="95">
        <v>985000</v>
      </c>
      <c r="AC27" s="10">
        <v>92.94</v>
      </c>
      <c r="AD27" s="2">
        <f t="shared" si="0"/>
        <v>2.8900000000000006</v>
      </c>
      <c r="AE27" s="138">
        <f t="shared" si="1"/>
        <v>2.176781002638517E-2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42599</v>
      </c>
      <c r="X28" s="10">
        <v>92.57</v>
      </c>
      <c r="Y28" s="10">
        <v>92.67</v>
      </c>
      <c r="Z28" s="10">
        <v>90.07</v>
      </c>
      <c r="AA28" s="10">
        <v>90.96</v>
      </c>
      <c r="AB28" s="95">
        <v>1152800</v>
      </c>
      <c r="AC28" s="10">
        <v>90.96</v>
      </c>
      <c r="AD28" s="2">
        <f t="shared" si="0"/>
        <v>2.6000000000000085</v>
      </c>
      <c r="AE28" s="138">
        <f t="shared" si="1"/>
        <v>-1.5903927296332498E-2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42598</v>
      </c>
      <c r="X29" s="10">
        <v>92.28</v>
      </c>
      <c r="Y29" s="10">
        <v>93</v>
      </c>
      <c r="Z29" s="10">
        <v>89.37</v>
      </c>
      <c r="AA29" s="10">
        <v>92.43</v>
      </c>
      <c r="AB29" s="95">
        <v>956300</v>
      </c>
      <c r="AC29" s="10">
        <v>92.43</v>
      </c>
      <c r="AD29" s="2">
        <f t="shared" si="0"/>
        <v>3.6299999999999955</v>
      </c>
      <c r="AE29" s="138">
        <f t="shared" si="1"/>
        <v>-2.5898348980252228E-3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42597</v>
      </c>
      <c r="X30" s="10">
        <v>91.26</v>
      </c>
      <c r="Y30" s="10">
        <v>94.18</v>
      </c>
      <c r="Z30" s="10">
        <v>91.26</v>
      </c>
      <c r="AA30" s="10">
        <v>92.67</v>
      </c>
      <c r="AB30" s="95">
        <v>1646000</v>
      </c>
      <c r="AC30" s="10">
        <v>92.67</v>
      </c>
      <c r="AD30" s="2">
        <f t="shared" si="0"/>
        <v>2.9200000000000017</v>
      </c>
      <c r="AE30" s="138">
        <f t="shared" si="1"/>
        <v>1.5895636921727796E-2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42594</v>
      </c>
      <c r="X31" s="10">
        <v>90.1</v>
      </c>
      <c r="Y31" s="10">
        <v>91.5</v>
      </c>
      <c r="Z31" s="10">
        <v>89.85</v>
      </c>
      <c r="AA31" s="10">
        <v>91.22</v>
      </c>
      <c r="AB31" s="95">
        <v>709400</v>
      </c>
      <c r="AC31" s="10">
        <v>91.22</v>
      </c>
      <c r="AD31" s="2">
        <f t="shared" si="0"/>
        <v>1.6500000000000057</v>
      </c>
      <c r="AE31" s="138">
        <f t="shared" si="1"/>
        <v>6.6210549547560671E-3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42593</v>
      </c>
      <c r="X32" s="10">
        <v>88.17</v>
      </c>
      <c r="Y32" s="10">
        <v>90.85</v>
      </c>
      <c r="Z32" s="10">
        <v>88.17</v>
      </c>
      <c r="AA32" s="10">
        <v>90.62</v>
      </c>
      <c r="AB32" s="95">
        <v>1040300</v>
      </c>
      <c r="AC32" s="10">
        <v>90.62</v>
      </c>
      <c r="AD32" s="2">
        <f t="shared" si="0"/>
        <v>2.6799999999999926</v>
      </c>
      <c r="AE32" s="138">
        <f t="shared" si="1"/>
        <v>4.0771792810382568E-2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42592</v>
      </c>
      <c r="X33" s="10">
        <v>87.74</v>
      </c>
      <c r="Y33" s="10">
        <v>89.09</v>
      </c>
      <c r="Z33" s="10">
        <v>86.94</v>
      </c>
      <c r="AA33" s="10">
        <v>87.07</v>
      </c>
      <c r="AB33" s="95">
        <v>600700</v>
      </c>
      <c r="AC33" s="10">
        <v>87.07</v>
      </c>
      <c r="AD33" s="2">
        <f t="shared" si="0"/>
        <v>2.1500000000000057</v>
      </c>
      <c r="AE33" s="138">
        <f t="shared" si="1"/>
        <v>-6.8438462415878476E-3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42591</v>
      </c>
      <c r="X34" s="10">
        <v>87.66</v>
      </c>
      <c r="Y34" s="10">
        <v>88.44</v>
      </c>
      <c r="Z34" s="10">
        <v>86.65</v>
      </c>
      <c r="AA34" s="10">
        <v>87.67</v>
      </c>
      <c r="AB34" s="95">
        <v>1026200</v>
      </c>
      <c r="AC34" s="10">
        <v>87.67</v>
      </c>
      <c r="AD34" s="2">
        <f t="shared" si="0"/>
        <v>1.789999999999992</v>
      </c>
      <c r="AE34" s="138">
        <f t="shared" si="1"/>
        <v>-2.6166097838453695E-3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42590</v>
      </c>
      <c r="X35" s="10">
        <v>87.03</v>
      </c>
      <c r="Y35" s="10">
        <v>88.37</v>
      </c>
      <c r="Z35" s="10">
        <v>86.98</v>
      </c>
      <c r="AA35" s="10">
        <v>87.9</v>
      </c>
      <c r="AB35" s="95">
        <v>775400</v>
      </c>
      <c r="AC35" s="10">
        <v>87.9</v>
      </c>
      <c r="AD35" s="2">
        <f t="shared" si="0"/>
        <v>1.3900000000000006</v>
      </c>
      <c r="AE35" s="138">
        <f t="shared" si="1"/>
        <v>1.0344827586207028E-2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42587</v>
      </c>
      <c r="X36" s="10">
        <v>86.65</v>
      </c>
      <c r="Y36" s="10">
        <v>87.91</v>
      </c>
      <c r="Z36" s="10">
        <v>86.4</v>
      </c>
      <c r="AA36" s="10">
        <v>87</v>
      </c>
      <c r="AB36" s="95">
        <v>956700</v>
      </c>
      <c r="AC36" s="10">
        <v>87</v>
      </c>
      <c r="AD36" s="2">
        <f t="shared" si="0"/>
        <v>1.5099999999999909</v>
      </c>
      <c r="AE36" s="138">
        <f t="shared" si="1"/>
        <v>9.1636701078761096E-3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42586</v>
      </c>
      <c r="X37" s="10">
        <v>84.6</v>
      </c>
      <c r="Y37" s="10">
        <v>86.21</v>
      </c>
      <c r="Z37" s="10">
        <v>83.86</v>
      </c>
      <c r="AA37" s="10">
        <v>86.21</v>
      </c>
      <c r="AB37" s="95">
        <v>1139700</v>
      </c>
      <c r="AC37" s="10">
        <v>86.21</v>
      </c>
      <c r="AD37" s="2">
        <f t="shared" si="0"/>
        <v>2.3499999999999943</v>
      </c>
      <c r="AE37" s="138">
        <f t="shared" si="1"/>
        <v>2.1566536319469032E-2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42585</v>
      </c>
      <c r="X38" s="10">
        <v>82.93</v>
      </c>
      <c r="Y38" s="10">
        <v>84.53</v>
      </c>
      <c r="Z38" s="10">
        <v>81.86</v>
      </c>
      <c r="AA38" s="10">
        <v>84.39</v>
      </c>
      <c r="AB38" s="95">
        <v>1001400</v>
      </c>
      <c r="AC38" s="10">
        <v>84.39</v>
      </c>
      <c r="AD38" s="2">
        <f t="shared" si="0"/>
        <v>2.6700000000000017</v>
      </c>
      <c r="AE38" s="138">
        <f t="shared" si="1"/>
        <v>9.5705227898073009E-3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42584</v>
      </c>
      <c r="X39" s="10">
        <v>86.52</v>
      </c>
      <c r="Y39" s="10">
        <v>86.7</v>
      </c>
      <c r="Z39" s="10">
        <v>83.46</v>
      </c>
      <c r="AA39" s="10">
        <v>83.59</v>
      </c>
      <c r="AB39" s="95">
        <v>1052700</v>
      </c>
      <c r="AC39" s="10">
        <v>83.59</v>
      </c>
      <c r="AD39" s="2">
        <f t="shared" si="0"/>
        <v>3.2400000000000091</v>
      </c>
      <c r="AE39" s="138">
        <f t="shared" si="1"/>
        <v>-3.5759603183758149E-2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77.27</v>
      </c>
      <c r="W40" s="133">
        <v>42583</v>
      </c>
      <c r="X40" s="10">
        <v>87.86</v>
      </c>
      <c r="Y40" s="10">
        <v>88.1</v>
      </c>
      <c r="Z40" s="10">
        <v>86.27</v>
      </c>
      <c r="AA40" s="10">
        <v>86.69</v>
      </c>
      <c r="AB40" s="95">
        <v>776200</v>
      </c>
      <c r="AC40" s="10">
        <v>86.69</v>
      </c>
      <c r="AD40" s="2">
        <f t="shared" si="0"/>
        <v>1.8299999999999983</v>
      </c>
      <c r="AE40" s="138">
        <f t="shared" si="1"/>
        <v>-1.3877829598452962E-2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76.94</v>
      </c>
      <c r="W41" s="133">
        <v>42580</v>
      </c>
      <c r="X41" s="10">
        <v>86.95</v>
      </c>
      <c r="Y41" s="10">
        <v>88.08</v>
      </c>
      <c r="Z41" s="10">
        <v>84.94</v>
      </c>
      <c r="AA41" s="10">
        <v>87.91</v>
      </c>
      <c r="AB41" s="95">
        <v>1669700</v>
      </c>
      <c r="AC41" s="10">
        <v>87.91</v>
      </c>
      <c r="AD41" s="2">
        <f t="shared" si="0"/>
        <v>3.1400000000000006</v>
      </c>
      <c r="AE41" s="138">
        <f t="shared" si="1"/>
        <v>1.1389783709157886E-2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67" t="s">
        <v>78</v>
      </c>
      <c r="P42" s="567"/>
      <c r="T42" s="108" t="s">
        <v>100</v>
      </c>
      <c r="U42" s="371" t="s">
        <v>560</v>
      </c>
      <c r="W42" s="133">
        <v>42579</v>
      </c>
      <c r="X42" s="10">
        <v>87.22</v>
      </c>
      <c r="Y42" s="10">
        <v>87.43</v>
      </c>
      <c r="Z42" s="10">
        <v>85.57</v>
      </c>
      <c r="AA42" s="10">
        <v>86.92</v>
      </c>
      <c r="AB42" s="95">
        <v>1463800</v>
      </c>
      <c r="AC42" s="10">
        <v>86.92</v>
      </c>
      <c r="AD42" s="2">
        <f t="shared" si="0"/>
        <v>1.8600000000000136</v>
      </c>
      <c r="AE42" s="138">
        <f t="shared" si="1"/>
        <v>-3.4395780784223229E-3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86.867000000000004</v>
      </c>
      <c r="Q43" s="2"/>
      <c r="T43" s="108" t="s">
        <v>101</v>
      </c>
      <c r="U43" s="371" t="s">
        <v>561</v>
      </c>
      <c r="W43" s="133">
        <v>42578</v>
      </c>
      <c r="X43" s="10">
        <v>88.39</v>
      </c>
      <c r="Y43" s="10">
        <v>89.97</v>
      </c>
      <c r="Z43" s="10">
        <v>86.63</v>
      </c>
      <c r="AA43" s="10">
        <v>87.22</v>
      </c>
      <c r="AB43" s="95">
        <v>1732800</v>
      </c>
      <c r="AC43" s="10">
        <v>87.22</v>
      </c>
      <c r="AD43" s="2">
        <f t="shared" si="0"/>
        <v>3.3400000000000034</v>
      </c>
      <c r="AE43" s="138" t="e">
        <f t="shared" si="1"/>
        <v>#DIV/0!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86.077300000000008</v>
      </c>
      <c r="Q44" s="2"/>
      <c r="T44" s="108" t="s">
        <v>102</v>
      </c>
      <c r="U44" s="371">
        <v>111.2</v>
      </c>
      <c r="W44" s="133">
        <v>42578</v>
      </c>
      <c r="X44" s="10" t="s">
        <v>142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85.287599999999998</v>
      </c>
      <c r="Q45" s="2"/>
      <c r="T45" s="108" t="s">
        <v>103</v>
      </c>
      <c r="U45" s="371">
        <v>1.08568</v>
      </c>
      <c r="W45" s="133">
        <v>42577</v>
      </c>
      <c r="X45" s="10">
        <v>89.22</v>
      </c>
      <c r="Y45" s="10">
        <v>89.5</v>
      </c>
      <c r="Z45" s="10">
        <v>87.99</v>
      </c>
      <c r="AA45" s="10">
        <v>89.46</v>
      </c>
      <c r="AB45" s="95">
        <v>1258400</v>
      </c>
      <c r="AC45" s="10">
        <v>89.2</v>
      </c>
      <c r="AD45" s="2">
        <f t="shared" si="0"/>
        <v>1.5100000000000051</v>
      </c>
      <c r="AE45" s="138">
        <f t="shared" si="1"/>
        <v>6.7720090293454938E-3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84.497900000000001</v>
      </c>
      <c r="Q46" s="2"/>
      <c r="T46" s="108" t="s">
        <v>104</v>
      </c>
      <c r="U46" s="371" t="s">
        <v>393</v>
      </c>
      <c r="W46" s="133">
        <v>42576</v>
      </c>
      <c r="X46" s="10">
        <v>89.54</v>
      </c>
      <c r="Y46" s="10">
        <v>89.79</v>
      </c>
      <c r="Z46" s="10">
        <v>88.78</v>
      </c>
      <c r="AA46" s="10">
        <v>88.86</v>
      </c>
      <c r="AB46" s="95">
        <v>910100</v>
      </c>
      <c r="AC46" s="10">
        <v>88.6</v>
      </c>
      <c r="AD46" s="2">
        <f t="shared" si="0"/>
        <v>1.0100000000000051</v>
      </c>
      <c r="AE46" s="138">
        <f t="shared" si="1"/>
        <v>-7.5053209364848161E-3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83.708200000000005</v>
      </c>
      <c r="Q47" s="2"/>
      <c r="T47" s="108"/>
      <c r="U47" s="371"/>
      <c r="W47" s="133">
        <v>42573</v>
      </c>
      <c r="X47" s="10">
        <v>87.82</v>
      </c>
      <c r="Y47" s="10">
        <v>89.73</v>
      </c>
      <c r="Z47" s="10">
        <v>87.36</v>
      </c>
      <c r="AA47" s="10">
        <v>89.53</v>
      </c>
      <c r="AB47" s="95">
        <v>1571900</v>
      </c>
      <c r="AC47" s="10">
        <v>89.27</v>
      </c>
      <c r="AD47" s="2">
        <f t="shared" si="0"/>
        <v>2.3700000000000045</v>
      </c>
      <c r="AE47" s="138">
        <f t="shared" si="1"/>
        <v>2.3621144364178503E-2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82.918500000000009</v>
      </c>
      <c r="Q48" s="2"/>
      <c r="T48" s="108" t="s">
        <v>105</v>
      </c>
      <c r="U48" s="371" t="s">
        <v>562</v>
      </c>
      <c r="W48" s="133">
        <v>42572</v>
      </c>
      <c r="X48" s="10">
        <v>89.55</v>
      </c>
      <c r="Y48" s="10">
        <v>89.83</v>
      </c>
      <c r="Z48" s="10">
        <v>86.97</v>
      </c>
      <c r="AA48" s="10">
        <v>87.46</v>
      </c>
      <c r="AB48" s="95">
        <v>1919800</v>
      </c>
      <c r="AC48" s="10">
        <v>87.21</v>
      </c>
      <c r="AD48" s="2">
        <f t="shared" si="0"/>
        <v>2.8599999999999994</v>
      </c>
      <c r="AE48" s="138">
        <f t="shared" si="1"/>
        <v>-2.3294881845671522E-2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82.128799999999998</v>
      </c>
      <c r="Q49" s="2"/>
      <c r="T49" s="108" t="s">
        <v>106</v>
      </c>
      <c r="U49" s="371" t="s">
        <v>425</v>
      </c>
      <c r="W49" s="133">
        <v>42571</v>
      </c>
      <c r="X49" s="10">
        <v>90.96</v>
      </c>
      <c r="Y49" s="10">
        <v>90.99</v>
      </c>
      <c r="Z49" s="10">
        <v>89.13</v>
      </c>
      <c r="AA49" s="10">
        <v>89.55</v>
      </c>
      <c r="AB49" s="95">
        <v>1697800</v>
      </c>
      <c r="AC49" s="10">
        <v>89.29</v>
      </c>
      <c r="AD49" s="2">
        <f t="shared" si="0"/>
        <v>1.8599999999999994</v>
      </c>
      <c r="AE49" s="138">
        <f t="shared" si="1"/>
        <v>-9.3198712970152808E-3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81.339100000000002</v>
      </c>
      <c r="Q50" s="2"/>
      <c r="T50" s="108" t="s">
        <v>107</v>
      </c>
      <c r="U50" s="372">
        <v>1438322</v>
      </c>
      <c r="W50" s="133">
        <v>42570</v>
      </c>
      <c r="X50" s="10">
        <v>91.84</v>
      </c>
      <c r="Y50" s="10">
        <v>91.92</v>
      </c>
      <c r="Z50" s="10">
        <v>89.77</v>
      </c>
      <c r="AA50" s="10">
        <v>90.39</v>
      </c>
      <c r="AB50" s="95">
        <v>1353600</v>
      </c>
      <c r="AC50" s="10">
        <v>90.13</v>
      </c>
      <c r="AD50" s="2">
        <f t="shared" si="0"/>
        <v>2.1500000000000057</v>
      </c>
      <c r="AE50" s="138">
        <f t="shared" si="1"/>
        <v>-2.0219589085770151E-2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80.549400000000006</v>
      </c>
      <c r="Q51" s="2"/>
      <c r="T51" s="108" t="s">
        <v>110</v>
      </c>
      <c r="U51" s="372">
        <v>1716410</v>
      </c>
      <c r="W51" s="133">
        <v>42569</v>
      </c>
      <c r="X51" s="10">
        <v>90.48</v>
      </c>
      <c r="Y51" s="10">
        <v>92.67</v>
      </c>
      <c r="Z51" s="10">
        <v>90.41</v>
      </c>
      <c r="AA51" s="10">
        <v>92.26</v>
      </c>
      <c r="AB51" s="95">
        <v>1456700</v>
      </c>
      <c r="AC51" s="10">
        <v>91.99</v>
      </c>
      <c r="AD51" s="2">
        <f t="shared" si="0"/>
        <v>2.2600000000000051</v>
      </c>
      <c r="AE51" s="138">
        <f t="shared" si="1"/>
        <v>2.1203374777975181E-2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79.759699999999995</v>
      </c>
      <c r="Q52" s="2"/>
      <c r="T52" s="108" t="s">
        <v>108</v>
      </c>
      <c r="U52" s="371" t="s">
        <v>563</v>
      </c>
      <c r="W52" s="133">
        <v>42566</v>
      </c>
      <c r="X52" s="10">
        <v>91.7</v>
      </c>
      <c r="Y52" s="10">
        <v>91.76</v>
      </c>
      <c r="Z52" s="10">
        <v>90</v>
      </c>
      <c r="AA52" s="10">
        <v>90.34</v>
      </c>
      <c r="AB52" s="95">
        <v>1790700</v>
      </c>
      <c r="AC52" s="10">
        <v>90.08</v>
      </c>
      <c r="AD52" s="2">
        <f t="shared" si="0"/>
        <v>1.7600000000000051</v>
      </c>
      <c r="AE52" s="138">
        <f t="shared" si="1"/>
        <v>-1.3578624616732315E-2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78.97</v>
      </c>
      <c r="Q53" s="2"/>
      <c r="T53" s="108" t="s">
        <v>111</v>
      </c>
      <c r="U53" s="371">
        <v>12.03</v>
      </c>
      <c r="W53" s="133">
        <v>42565</v>
      </c>
      <c r="X53" s="10">
        <v>89.66</v>
      </c>
      <c r="Y53" s="10">
        <v>91.59</v>
      </c>
      <c r="Z53" s="10">
        <v>89.24</v>
      </c>
      <c r="AA53" s="10">
        <v>91.59</v>
      </c>
      <c r="AB53" s="95">
        <v>2416800</v>
      </c>
      <c r="AC53" s="10">
        <v>91.32</v>
      </c>
      <c r="AD53" s="2">
        <f t="shared" si="0"/>
        <v>2.3500000000000085</v>
      </c>
      <c r="AE53" s="138">
        <f t="shared" si="1"/>
        <v>3.1747825104507799E-2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78.180300000000003</v>
      </c>
      <c r="Q54" s="2"/>
      <c r="T54" s="108" t="s">
        <v>112</v>
      </c>
      <c r="U54" s="371">
        <v>6.56</v>
      </c>
      <c r="W54" s="133">
        <v>42564</v>
      </c>
      <c r="X54" s="10">
        <v>89.06</v>
      </c>
      <c r="Y54" s="10">
        <v>89.24</v>
      </c>
      <c r="Z54" s="10">
        <v>87.56</v>
      </c>
      <c r="AA54" s="10">
        <v>88.77</v>
      </c>
      <c r="AB54" s="95">
        <v>1099400</v>
      </c>
      <c r="AC54" s="10">
        <v>88.51</v>
      </c>
      <c r="AD54" s="2">
        <f t="shared" si="0"/>
        <v>1.6799999999999926</v>
      </c>
      <c r="AE54" s="138">
        <f t="shared" si="1"/>
        <v>-3.3779979732011522E-3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77.390599999999992</v>
      </c>
      <c r="Q55" s="2"/>
      <c r="T55" s="108" t="s">
        <v>109</v>
      </c>
      <c r="U55" s="371" t="s">
        <v>564</v>
      </c>
      <c r="W55" s="133">
        <v>42563</v>
      </c>
      <c r="X55" s="10">
        <v>88.37</v>
      </c>
      <c r="Y55" s="10">
        <v>89.9</v>
      </c>
      <c r="Z55" s="10">
        <v>88.37</v>
      </c>
      <c r="AA55" s="10">
        <v>89.07</v>
      </c>
      <c r="AB55" s="95">
        <v>2148500</v>
      </c>
      <c r="AC55" s="10">
        <v>88.81</v>
      </c>
      <c r="AD55" s="2">
        <f t="shared" si="0"/>
        <v>1.5300000000000011</v>
      </c>
      <c r="AE55" s="138">
        <f t="shared" si="1"/>
        <v>1.4739488117001986E-2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76.600899999999996</v>
      </c>
      <c r="W56" s="133">
        <v>42562</v>
      </c>
      <c r="X56" s="10">
        <v>84.78</v>
      </c>
      <c r="Y56" s="10">
        <v>87.78</v>
      </c>
      <c r="Z56" s="10">
        <v>84.78</v>
      </c>
      <c r="AA56" s="10">
        <v>87.78</v>
      </c>
      <c r="AB56" s="95">
        <v>2072300</v>
      </c>
      <c r="AC56" s="10">
        <v>87.52</v>
      </c>
      <c r="AD56" s="2">
        <f t="shared" si="0"/>
        <v>3</v>
      </c>
      <c r="AE56" s="138">
        <f t="shared" si="1"/>
        <v>4.2028812953923023E-2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75.811199999999999</v>
      </c>
      <c r="W57" s="133">
        <v>42559</v>
      </c>
      <c r="X57" s="10">
        <v>82.47</v>
      </c>
      <c r="Y57" s="10">
        <v>84.71</v>
      </c>
      <c r="Z57" s="10">
        <v>82.47</v>
      </c>
      <c r="AA57" s="10">
        <v>84.23</v>
      </c>
      <c r="AB57" s="95">
        <v>984100</v>
      </c>
      <c r="AC57" s="10">
        <v>83.99</v>
      </c>
      <c r="AD57" s="2">
        <f t="shared" si="0"/>
        <v>2.2399999999999949</v>
      </c>
      <c r="AE57" s="138">
        <f t="shared" si="1"/>
        <v>2.1403380761279234E-2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75.021499999999989</v>
      </c>
      <c r="W58" s="133">
        <v>42558</v>
      </c>
      <c r="X58" s="10">
        <v>82.35</v>
      </c>
      <c r="Y58" s="10">
        <v>84.49</v>
      </c>
      <c r="Z58" s="10">
        <v>81.680000000000007</v>
      </c>
      <c r="AA58" s="10">
        <v>82.47</v>
      </c>
      <c r="AB58" s="95">
        <v>803000</v>
      </c>
      <c r="AC58" s="10">
        <v>82.23</v>
      </c>
      <c r="AD58" s="2">
        <f t="shared" si="0"/>
        <v>2.8099999999999881</v>
      </c>
      <c r="AE58" s="138">
        <f t="shared" si="1"/>
        <v>4.7653958944282593E-3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74.231799999999993</v>
      </c>
      <c r="W59" s="133">
        <v>42557</v>
      </c>
      <c r="X59" s="10">
        <v>80.83</v>
      </c>
      <c r="Y59" s="10">
        <v>82.54</v>
      </c>
      <c r="Z59" s="10">
        <v>80.28</v>
      </c>
      <c r="AA59" s="10">
        <v>82.08</v>
      </c>
      <c r="AB59" s="95">
        <v>1632400</v>
      </c>
      <c r="AC59" s="10">
        <v>81.84</v>
      </c>
      <c r="AD59" s="2">
        <f t="shared" si="0"/>
        <v>2.2600000000000051</v>
      </c>
      <c r="AE59" s="138">
        <f t="shared" si="1"/>
        <v>9.747069710055678E-3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231"/>
      <c r="O60" s="83">
        <v>0.93</v>
      </c>
      <c r="P60" s="83">
        <f t="shared" si="33"/>
        <v>73.442099999999996</v>
      </c>
      <c r="W60" s="133">
        <v>42556</v>
      </c>
      <c r="X60" s="10">
        <v>82.88</v>
      </c>
      <c r="Y60" s="10">
        <v>84.1</v>
      </c>
      <c r="Z60" s="10">
        <v>79.349999999999994</v>
      </c>
      <c r="AA60" s="10">
        <v>81.290000000000006</v>
      </c>
      <c r="AB60" s="95">
        <v>1816500</v>
      </c>
      <c r="AC60" s="10">
        <v>81.05</v>
      </c>
      <c r="AD60" s="2">
        <f t="shared" si="0"/>
        <v>4.75</v>
      </c>
      <c r="AE60" s="138">
        <f t="shared" si="1"/>
        <v>-3.4084137766654754E-2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3"/>
        <v>72.6524</v>
      </c>
      <c r="W61" s="133">
        <v>42552</v>
      </c>
      <c r="X61" s="10">
        <v>82.27</v>
      </c>
      <c r="Y61" s="10">
        <v>84.8</v>
      </c>
      <c r="Z61" s="10">
        <v>82.27</v>
      </c>
      <c r="AA61" s="10">
        <v>84.15</v>
      </c>
      <c r="AB61" s="95">
        <v>1241100</v>
      </c>
      <c r="AC61" s="10">
        <v>83.91</v>
      </c>
      <c r="AD61" s="2">
        <f t="shared" si="0"/>
        <v>2.5300000000000011</v>
      </c>
      <c r="AE61" s="138">
        <f t="shared" si="1"/>
        <v>2.117561153705716E-2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3"/>
        <v>71.862700000000004</v>
      </c>
      <c r="W62" s="133">
        <v>42551</v>
      </c>
      <c r="X62" s="10">
        <v>82</v>
      </c>
      <c r="Y62" s="10">
        <v>82.75</v>
      </c>
      <c r="Z62" s="10">
        <v>80.83</v>
      </c>
      <c r="AA62" s="10">
        <v>82.41</v>
      </c>
      <c r="AB62" s="95">
        <v>1822100</v>
      </c>
      <c r="AC62" s="10">
        <v>82.17</v>
      </c>
      <c r="AD62" s="2">
        <f t="shared" si="0"/>
        <v>1.9200000000000017</v>
      </c>
      <c r="AE62" s="138">
        <f t="shared" si="1"/>
        <v>5.0146771037180571E-3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3"/>
        <v>71.073000000000008</v>
      </c>
      <c r="W63" s="133">
        <v>42550</v>
      </c>
      <c r="X63" s="10">
        <v>81.510000000000005</v>
      </c>
      <c r="Y63" s="10">
        <v>82.87</v>
      </c>
      <c r="Z63" s="10">
        <v>81.5</v>
      </c>
      <c r="AA63" s="10">
        <v>82</v>
      </c>
      <c r="AB63" s="95">
        <v>1350400</v>
      </c>
      <c r="AC63" s="10">
        <v>81.760000000000005</v>
      </c>
      <c r="AD63" s="2">
        <f t="shared" si="0"/>
        <v>1.3700000000000045</v>
      </c>
      <c r="AE63" s="138">
        <f t="shared" si="1"/>
        <v>1.5778357559945499E-2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42549</v>
      </c>
      <c r="X64" s="10">
        <v>81.010000000000005</v>
      </c>
      <c r="Y64" s="10">
        <v>82.91</v>
      </c>
      <c r="Z64" s="10">
        <v>79.92</v>
      </c>
      <c r="AA64" s="10">
        <v>80.72</v>
      </c>
      <c r="AB64" s="95">
        <v>1423000</v>
      </c>
      <c r="AC64" s="10">
        <v>80.489999999999995</v>
      </c>
      <c r="AD64" s="2">
        <f t="shared" si="0"/>
        <v>2.9899999999999949</v>
      </c>
      <c r="AE64" s="138">
        <f t="shared" si="1"/>
        <v>1.8473997216246874E-2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42548</v>
      </c>
      <c r="X65" s="10">
        <v>81.16</v>
      </c>
      <c r="Y65" s="10">
        <v>81.59</v>
      </c>
      <c r="Z65" s="10">
        <v>77</v>
      </c>
      <c r="AA65" s="10">
        <v>79.260000000000005</v>
      </c>
      <c r="AB65" s="95">
        <v>4621200</v>
      </c>
      <c r="AC65" s="10">
        <v>79.03</v>
      </c>
      <c r="AD65" s="2">
        <f t="shared" si="0"/>
        <v>4.5900000000000034</v>
      </c>
      <c r="AE65" s="138">
        <f t="shared" si="1"/>
        <v>-3.3626803619466905E-2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42545</v>
      </c>
      <c r="X66" s="10">
        <v>84.35</v>
      </c>
      <c r="Y66" s="10">
        <v>85.27</v>
      </c>
      <c r="Z66" s="10">
        <v>81.650000000000006</v>
      </c>
      <c r="AA66" s="10">
        <v>82.02</v>
      </c>
      <c r="AB66" s="95">
        <v>2846400</v>
      </c>
      <c r="AC66" s="10">
        <v>81.78</v>
      </c>
      <c r="AD66" s="2">
        <f t="shared" si="0"/>
        <v>3.6199999999999903</v>
      </c>
      <c r="AE66" s="138">
        <f t="shared" si="1"/>
        <v>-5.2485227667709466E-2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42544</v>
      </c>
      <c r="X67" s="10">
        <v>85.54</v>
      </c>
      <c r="Y67" s="10">
        <v>86.62</v>
      </c>
      <c r="Z67" s="10">
        <v>85</v>
      </c>
      <c r="AA67" s="10">
        <v>86.56</v>
      </c>
      <c r="AB67" s="95">
        <v>1606700</v>
      </c>
      <c r="AC67" s="10">
        <v>86.31</v>
      </c>
      <c r="AD67" s="2">
        <f>Y67-Z67</f>
        <v>1.6200000000000045</v>
      </c>
      <c r="AE67" s="138">
        <f>AC67/AC68-1</f>
        <v>1.2790424782914922E-2</v>
      </c>
    </row>
    <row r="68" spans="2:31" x14ac:dyDescent="0.25">
      <c r="W68" s="133">
        <v>42543</v>
      </c>
      <c r="X68" s="10">
        <v>85.12</v>
      </c>
      <c r="Y68" s="10">
        <v>85.93</v>
      </c>
      <c r="Z68" s="10">
        <v>84.7</v>
      </c>
      <c r="AA68" s="10">
        <v>85.47</v>
      </c>
      <c r="AB68" s="95">
        <v>1439100</v>
      </c>
      <c r="AC68" s="10">
        <v>85.22</v>
      </c>
      <c r="AD68" s="2">
        <f>Y68-Z68</f>
        <v>1.230000000000004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6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6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4">
        <v>42527</v>
      </c>
      <c r="C85" s="261">
        <v>25</v>
      </c>
      <c r="D85" s="262">
        <v>85.59</v>
      </c>
      <c r="E85" s="262">
        <v>0</v>
      </c>
      <c r="F85" s="262">
        <f t="shared" si="6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68"/>
        <v>2164.6999999999998</v>
      </c>
      <c r="L85" s="261"/>
      <c r="M85" s="261"/>
    </row>
    <row r="86" spans="1:13" x14ac:dyDescent="0.25">
      <c r="A86" s="261"/>
      <c r="B86" s="484">
        <v>42535</v>
      </c>
      <c r="C86" s="261">
        <v>20</v>
      </c>
      <c r="D86" s="262">
        <v>82.75</v>
      </c>
      <c r="E86" s="262">
        <v>0</v>
      </c>
      <c r="F86" s="262">
        <f t="shared" si="6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6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6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6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6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6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6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68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69">SUM(F84:F96)</f>
        <v>10056.5</v>
      </c>
      <c r="G100" s="14"/>
      <c r="H100" s="14">
        <f t="shared" ref="H100" si="70">SUM(H84:H96)</f>
        <v>120</v>
      </c>
      <c r="I100" s="14"/>
      <c r="J100" s="14"/>
      <c r="K100" s="14">
        <f t="shared" ref="K100" si="71">SUM(K84:K96)</f>
        <v>10477.490000000002</v>
      </c>
      <c r="L100" s="14"/>
      <c r="M100" s="18">
        <f t="shared" ref="M100" si="72">SUM(M84:M96)</f>
        <v>13</v>
      </c>
    </row>
    <row r="101" spans="1:13" ht="15.75" thickBot="1" x14ac:dyDescent="0.3">
      <c r="A101" s="486" t="s">
        <v>202</v>
      </c>
      <c r="B101" s="487"/>
      <c r="C101" s="488">
        <f>SumByColor($A$19,C84:C99)</f>
        <v>0</v>
      </c>
      <c r="D101" s="488"/>
      <c r="E101" s="488"/>
      <c r="F101" s="489">
        <f>SumByColor($A$19,F84:F99)</f>
        <v>0</v>
      </c>
      <c r="G101" s="488"/>
      <c r="H101" s="488">
        <f>SumByColor($A$19,H84:H99)</f>
        <v>0</v>
      </c>
      <c r="I101" s="488"/>
      <c r="J101" s="488"/>
      <c r="K101" s="489">
        <f>SumByColor($A$19,K84:K99)</f>
        <v>0</v>
      </c>
      <c r="L101" s="488"/>
      <c r="M101" s="489">
        <f>SumByColor($A$19,M84:M99)</f>
        <v>0</v>
      </c>
    </row>
  </sheetData>
  <mergeCells count="1">
    <mergeCell ref="O42:P42"/>
  </mergeCells>
  <conditionalFormatting sqref="N19">
    <cfRule type="expression" dxfId="729" priority="27">
      <formula>N19&gt;0</formula>
    </cfRule>
    <cfRule type="expression" dxfId="72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27" priority="21">
      <formula>F29&gt;0</formula>
    </cfRule>
    <cfRule type="expression" dxfId="726" priority="22">
      <formula>F29&lt;0</formula>
    </cfRule>
  </conditionalFormatting>
  <conditionalFormatting sqref="H29:H47 H50:H67">
    <cfRule type="expression" dxfId="725" priority="19">
      <formula>H29&gt;0</formula>
    </cfRule>
    <cfRule type="expression" dxfId="724" priority="20">
      <formula>H29&lt;0</formula>
    </cfRule>
  </conditionalFormatting>
  <conditionalFormatting sqref="I25:I47 I49:I67">
    <cfRule type="expression" dxfId="723" priority="17">
      <formula>I25&gt;0</formula>
    </cfRule>
    <cfRule type="expression" dxfId="722" priority="18">
      <formula>I25&lt;0</formula>
    </cfRule>
  </conditionalFormatting>
  <conditionalFormatting sqref="Q7">
    <cfRule type="expression" dxfId="721" priority="15">
      <formula>Q7&gt;0</formula>
    </cfRule>
    <cfRule type="expression" dxfId="720" priority="16">
      <formula>Q7&lt;0</formula>
    </cfRule>
  </conditionalFormatting>
  <conditionalFormatting sqref="Q8">
    <cfRule type="expression" dxfId="719" priority="13">
      <formula>Q8&gt;0</formula>
    </cfRule>
    <cfRule type="expression" dxfId="718" priority="14">
      <formula>Q8&lt;0</formula>
    </cfRule>
  </conditionalFormatting>
  <conditionalFormatting sqref="F25:F28">
    <cfRule type="expression" dxfId="717" priority="11">
      <formula>F25&gt;0</formula>
    </cfRule>
    <cfRule type="expression" dxfId="716" priority="12">
      <formula>F25&lt;0</formula>
    </cfRule>
  </conditionalFormatting>
  <conditionalFormatting sqref="H25:H28">
    <cfRule type="expression" dxfId="715" priority="9">
      <formula>H25&gt;0</formula>
    </cfRule>
    <cfRule type="expression" dxfId="714" priority="10">
      <formula>H25&lt;0</formula>
    </cfRule>
  </conditionalFormatting>
  <conditionalFormatting sqref="F49:F59">
    <cfRule type="expression" dxfId="713" priority="3">
      <formula>F49&gt;0</formula>
    </cfRule>
    <cfRule type="expression" dxfId="712" priority="4">
      <formula>F49&lt;0</formula>
    </cfRule>
  </conditionalFormatting>
  <conditionalFormatting sqref="H49:H59">
    <cfRule type="expression" dxfId="711" priority="1">
      <formula>H49&gt;0</formula>
    </cfRule>
    <cfRule type="expression" dxfId="710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75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42636</v>
      </c>
      <c r="X2" s="10">
        <v>114.42</v>
      </c>
      <c r="Y2" s="10">
        <v>114.79</v>
      </c>
      <c r="Z2" s="10">
        <v>111.55</v>
      </c>
      <c r="AA2" s="10">
        <v>112.71</v>
      </c>
      <c r="AB2" s="95">
        <v>52325900</v>
      </c>
      <c r="AC2" s="10">
        <v>112.71</v>
      </c>
      <c r="AD2" s="2">
        <f>Y2-Z2</f>
        <v>3.2400000000000091</v>
      </c>
      <c r="AE2" s="138">
        <f>AC2/AC3-1</f>
        <v>-1.666375850636892E-2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112.71</v>
      </c>
      <c r="W3" s="133">
        <v>42635</v>
      </c>
      <c r="X3" s="10">
        <v>114.35</v>
      </c>
      <c r="Y3" s="10">
        <v>114.94</v>
      </c>
      <c r="Z3" s="10">
        <v>114</v>
      </c>
      <c r="AA3" s="10">
        <v>114.62</v>
      </c>
      <c r="AB3" s="95">
        <v>31074000</v>
      </c>
      <c r="AC3" s="10">
        <v>114.62</v>
      </c>
      <c r="AD3" s="2">
        <f t="shared" ref="AD3:AD66" si="0">Y3-Z3</f>
        <v>0.93999999999999773</v>
      </c>
      <c r="AE3" s="138">
        <f t="shared" ref="AE3:AE66" si="1">AC3/AC4-1</f>
        <v>9.4231616028181975E-3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112.71</v>
      </c>
      <c r="R4" s="560">
        <v>-1.67E-2</v>
      </c>
      <c r="T4" s="1"/>
      <c r="W4" s="133">
        <v>42634</v>
      </c>
      <c r="X4" s="10">
        <v>113.85</v>
      </c>
      <c r="Y4" s="10">
        <v>113.99</v>
      </c>
      <c r="Z4" s="10">
        <v>112.44</v>
      </c>
      <c r="AA4" s="10">
        <v>113.55</v>
      </c>
      <c r="AB4" s="95">
        <v>36003200</v>
      </c>
      <c r="AC4" s="10">
        <v>113.55</v>
      </c>
      <c r="AD4" s="2">
        <f t="shared" si="0"/>
        <v>1.5499999999999972</v>
      </c>
      <c r="AE4" s="138">
        <f t="shared" si="1"/>
        <v>-1.7610284406088805E-4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42633</v>
      </c>
      <c r="X5" s="10">
        <v>113.05</v>
      </c>
      <c r="Y5" s="10">
        <v>114.12</v>
      </c>
      <c r="Z5" s="10">
        <v>112.51</v>
      </c>
      <c r="AA5" s="10">
        <v>113.57</v>
      </c>
      <c r="AB5" s="95">
        <v>34514300</v>
      </c>
      <c r="AC5" s="10">
        <v>113.57</v>
      </c>
      <c r="AD5" s="2">
        <f t="shared" si="0"/>
        <v>1.6099999999999994</v>
      </c>
      <c r="AE5" s="138">
        <f t="shared" si="1"/>
        <v>-8.8043669660198276E-5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42632</v>
      </c>
      <c r="X6" s="10">
        <v>115.19</v>
      </c>
      <c r="Y6" s="10">
        <v>116.18</v>
      </c>
      <c r="Z6" s="10">
        <v>113.25</v>
      </c>
      <c r="AA6" s="10">
        <v>113.58</v>
      </c>
      <c r="AB6" s="95">
        <v>47023000</v>
      </c>
      <c r="AC6" s="10">
        <v>113.58</v>
      </c>
      <c r="AD6" s="2">
        <f t="shared" si="0"/>
        <v>2.9300000000000068</v>
      </c>
      <c r="AE6" s="138">
        <f t="shared" si="1"/>
        <v>-1.1660285415941551E-2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42629</v>
      </c>
      <c r="X7" s="10">
        <v>115.12</v>
      </c>
      <c r="Y7" s="10">
        <v>116.13</v>
      </c>
      <c r="Z7" s="10">
        <v>114.04</v>
      </c>
      <c r="AA7" s="10">
        <v>114.92</v>
      </c>
      <c r="AB7" s="95">
        <v>79886900</v>
      </c>
      <c r="AC7" s="10">
        <v>114.92</v>
      </c>
      <c r="AD7" s="2">
        <f t="shared" si="0"/>
        <v>2.0899999999999892</v>
      </c>
      <c r="AE7" s="138">
        <f t="shared" si="1"/>
        <v>-5.6242969628795825E-3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113.86</v>
      </c>
      <c r="Y8" s="10">
        <v>115.73</v>
      </c>
      <c r="Z8" s="10">
        <v>113.49</v>
      </c>
      <c r="AA8" s="10">
        <v>115.57</v>
      </c>
      <c r="AB8" s="95">
        <v>89983600</v>
      </c>
      <c r="AC8" s="10">
        <v>115.57</v>
      </c>
      <c r="AD8" s="2">
        <f t="shared" si="0"/>
        <v>2.2400000000000091</v>
      </c>
      <c r="AE8" s="138">
        <f t="shared" si="1"/>
        <v>3.3998389549968699E-2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42627</v>
      </c>
      <c r="X9" s="10">
        <v>108.73</v>
      </c>
      <c r="Y9" s="10">
        <v>113.03</v>
      </c>
      <c r="Z9" s="10">
        <v>108.6</v>
      </c>
      <c r="AA9" s="10">
        <v>111.77</v>
      </c>
      <c r="AB9" s="95">
        <v>110888700</v>
      </c>
      <c r="AC9" s="10">
        <v>111.77</v>
      </c>
      <c r="AD9" s="2">
        <f t="shared" si="0"/>
        <v>4.4300000000000068</v>
      </c>
      <c r="AE9" s="138">
        <f t="shared" si="1"/>
        <v>3.5386753126447346E-2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42626</v>
      </c>
      <c r="X10" s="10">
        <v>107.51</v>
      </c>
      <c r="Y10" s="10">
        <v>108.79</v>
      </c>
      <c r="Z10" s="10">
        <v>107.24</v>
      </c>
      <c r="AA10" s="10">
        <v>107.95</v>
      </c>
      <c r="AB10" s="95">
        <v>62176200</v>
      </c>
      <c r="AC10" s="10">
        <v>107.95</v>
      </c>
      <c r="AD10" s="2">
        <f t="shared" si="0"/>
        <v>1.5500000000000114</v>
      </c>
      <c r="AE10" s="138">
        <f t="shared" si="1"/>
        <v>2.3805007587253568E-2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42625</v>
      </c>
      <c r="X11" s="10">
        <v>102.65</v>
      </c>
      <c r="Y11" s="10">
        <v>105.72</v>
      </c>
      <c r="Z11" s="10">
        <v>102.53</v>
      </c>
      <c r="AA11" s="10">
        <v>105.44</v>
      </c>
      <c r="AB11" s="95">
        <v>45292800</v>
      </c>
      <c r="AC11" s="10">
        <v>105.44</v>
      </c>
      <c r="AD11" s="2">
        <f t="shared" si="0"/>
        <v>3.1899999999999977</v>
      </c>
      <c r="AE11" s="138">
        <f t="shared" si="1"/>
        <v>2.2398913992048852E-2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42622</v>
      </c>
      <c r="X12" s="10">
        <v>104.64</v>
      </c>
      <c r="Y12" s="10">
        <v>105.72</v>
      </c>
      <c r="Z12" s="10">
        <v>103.13</v>
      </c>
      <c r="AA12" s="10">
        <v>103.13</v>
      </c>
      <c r="AB12" s="95">
        <v>46557000</v>
      </c>
      <c r="AC12" s="10">
        <v>103.13</v>
      </c>
      <c r="AD12" s="2">
        <f t="shared" si="0"/>
        <v>2.5900000000000034</v>
      </c>
      <c r="AE12" s="138">
        <f t="shared" si="1"/>
        <v>-2.2649734647460229E-2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42621</v>
      </c>
      <c r="X13" s="10">
        <v>107.25</v>
      </c>
      <c r="Y13" s="10">
        <v>107.27</v>
      </c>
      <c r="Z13" s="10">
        <v>105.24</v>
      </c>
      <c r="AA13" s="10">
        <v>105.52</v>
      </c>
      <c r="AB13" s="95">
        <v>53002000</v>
      </c>
      <c r="AC13" s="10">
        <v>105.52</v>
      </c>
      <c r="AD13" s="2">
        <f t="shared" si="0"/>
        <v>2.0300000000000011</v>
      </c>
      <c r="AE13" s="138">
        <f t="shared" si="1"/>
        <v>-2.6208933185677408E-2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42620</v>
      </c>
      <c r="X14" s="10">
        <v>107.83</v>
      </c>
      <c r="Y14" s="10">
        <v>108.76</v>
      </c>
      <c r="Z14" s="10">
        <v>107.07</v>
      </c>
      <c r="AA14" s="10">
        <v>108.36</v>
      </c>
      <c r="AB14" s="95">
        <v>42364300</v>
      </c>
      <c r="AC14" s="10">
        <v>108.36</v>
      </c>
      <c r="AD14" s="2">
        <f t="shared" si="0"/>
        <v>1.6900000000000119</v>
      </c>
      <c r="AE14" s="138">
        <f t="shared" si="1"/>
        <v>6.1281337047354167E-3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42619</v>
      </c>
      <c r="X15" s="10">
        <v>107.9</v>
      </c>
      <c r="Y15" s="10">
        <v>108.3</v>
      </c>
      <c r="Z15" s="10">
        <v>107.51</v>
      </c>
      <c r="AA15" s="10">
        <v>107.7</v>
      </c>
      <c r="AB15" s="95">
        <v>26880400</v>
      </c>
      <c r="AC15" s="10">
        <v>107.7</v>
      </c>
      <c r="AD15" s="2">
        <f t="shared" si="0"/>
        <v>0.78999999999999204</v>
      </c>
      <c r="AE15" s="138">
        <f t="shared" si="1"/>
        <v>-2.784739626845445E-4</v>
      </c>
    </row>
    <row r="16" spans="1:40" x14ac:dyDescent="0.25">
      <c r="G16" s="1"/>
      <c r="H16" s="72"/>
      <c r="W16" s="133">
        <v>42615</v>
      </c>
      <c r="X16" s="10">
        <v>107.7</v>
      </c>
      <c r="Y16" s="10">
        <v>108</v>
      </c>
      <c r="Z16" s="10">
        <v>106.82</v>
      </c>
      <c r="AA16" s="10">
        <v>107.73</v>
      </c>
      <c r="AB16" s="95">
        <v>26802500</v>
      </c>
      <c r="AC16" s="10">
        <v>107.73</v>
      </c>
      <c r="AD16" s="2">
        <f t="shared" si="0"/>
        <v>1.1800000000000068</v>
      </c>
      <c r="AE16" s="138">
        <f t="shared" si="1"/>
        <v>9.3694368968424424E-3</v>
      </c>
    </row>
    <row r="17" spans="1:31" x14ac:dyDescent="0.25">
      <c r="G17" s="1"/>
      <c r="H17" s="72"/>
      <c r="W17" s="133">
        <v>42614</v>
      </c>
      <c r="X17" s="10">
        <v>106.14</v>
      </c>
      <c r="Y17" s="10">
        <v>106.8</v>
      </c>
      <c r="Z17" s="10">
        <v>105.62</v>
      </c>
      <c r="AA17" s="10">
        <v>106.73</v>
      </c>
      <c r="AB17" s="95">
        <v>26701500</v>
      </c>
      <c r="AC17" s="10">
        <v>106.73</v>
      </c>
      <c r="AD17" s="2">
        <f t="shared" si="0"/>
        <v>1.1799999999999926</v>
      </c>
      <c r="AE17" s="138">
        <f t="shared" si="1"/>
        <v>5.9377945334591065E-3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42613</v>
      </c>
      <c r="X18" s="10">
        <v>105.66</v>
      </c>
      <c r="Y18" s="10">
        <v>106.57</v>
      </c>
      <c r="Z18" s="10">
        <v>105.64</v>
      </c>
      <c r="AA18" s="10">
        <v>106.1</v>
      </c>
      <c r="AB18" s="95">
        <v>29662400</v>
      </c>
      <c r="AC18" s="10">
        <v>106.1</v>
      </c>
      <c r="AD18" s="2">
        <f t="shared" si="0"/>
        <v>0.92999999999999261</v>
      </c>
      <c r="AE18" s="138">
        <f t="shared" si="1"/>
        <v>9.4339622641514964E-4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42612</v>
      </c>
      <c r="X19" s="10">
        <v>105.8</v>
      </c>
      <c r="Y19" s="10">
        <v>106.5</v>
      </c>
      <c r="Z19" s="10">
        <v>105.5</v>
      </c>
      <c r="AA19" s="10">
        <v>106</v>
      </c>
      <c r="AB19" s="95">
        <v>24863900</v>
      </c>
      <c r="AC19" s="10">
        <v>106</v>
      </c>
      <c r="AD19" s="2">
        <f t="shared" si="0"/>
        <v>1</v>
      </c>
      <c r="AE19" s="138">
        <f t="shared" si="1"/>
        <v>-7.6764650814453717E-3</v>
      </c>
    </row>
    <row r="20" spans="1:31" x14ac:dyDescent="0.25">
      <c r="W20" s="133">
        <v>42611</v>
      </c>
      <c r="X20" s="10">
        <v>106.62</v>
      </c>
      <c r="Y20" s="10">
        <v>107.44</v>
      </c>
      <c r="Z20" s="10">
        <v>106.29</v>
      </c>
      <c r="AA20" s="10">
        <v>106.82</v>
      </c>
      <c r="AB20" s="95">
        <v>24970300</v>
      </c>
      <c r="AC20" s="10">
        <v>106.82</v>
      </c>
      <c r="AD20" s="2">
        <f t="shared" si="0"/>
        <v>1.1499999999999915</v>
      </c>
      <c r="AE20" s="138">
        <f t="shared" si="1"/>
        <v>-1.1221245558257209E-3</v>
      </c>
    </row>
    <row r="21" spans="1:31" x14ac:dyDescent="0.25">
      <c r="W21" s="133">
        <v>42608</v>
      </c>
      <c r="X21" s="10">
        <v>107.41</v>
      </c>
      <c r="Y21" s="10">
        <v>107.95</v>
      </c>
      <c r="Z21" s="10">
        <v>106.31</v>
      </c>
      <c r="AA21" s="10">
        <v>106.94</v>
      </c>
      <c r="AB21" s="95">
        <v>27766300</v>
      </c>
      <c r="AC21" s="10">
        <v>106.94</v>
      </c>
      <c r="AD21" s="2">
        <f t="shared" si="0"/>
        <v>1.6400000000000006</v>
      </c>
      <c r="AE21" s="138">
        <f t="shared" si="1"/>
        <v>-5.8566514827553817E-3</v>
      </c>
    </row>
    <row r="22" spans="1:31" x14ac:dyDescent="0.25">
      <c r="W22" s="133">
        <v>42607</v>
      </c>
      <c r="X22" s="10">
        <v>107.39</v>
      </c>
      <c r="Y22" s="10">
        <v>107.88</v>
      </c>
      <c r="Z22" s="10">
        <v>106.68</v>
      </c>
      <c r="AA22" s="10">
        <v>107.57</v>
      </c>
      <c r="AB22" s="95">
        <v>25086200</v>
      </c>
      <c r="AC22" s="10">
        <v>107.57</v>
      </c>
      <c r="AD22" s="2">
        <f t="shared" si="0"/>
        <v>1.1999999999999886</v>
      </c>
      <c r="AE22" s="138">
        <f t="shared" si="1"/>
        <v>-4.2580764602425658E-3</v>
      </c>
    </row>
    <row r="23" spans="1:31" x14ac:dyDescent="0.25">
      <c r="W23" s="133">
        <v>42606</v>
      </c>
      <c r="X23" s="10">
        <v>108.57</v>
      </c>
      <c r="Y23" s="10">
        <v>108.75</v>
      </c>
      <c r="Z23" s="10">
        <v>107.68</v>
      </c>
      <c r="AA23" s="10">
        <v>108.03</v>
      </c>
      <c r="AB23" s="95">
        <v>23675100</v>
      </c>
      <c r="AC23" s="10">
        <v>108.03</v>
      </c>
      <c r="AD23" s="2">
        <f t="shared" si="0"/>
        <v>1.0699999999999932</v>
      </c>
      <c r="AE23" s="138">
        <f t="shared" si="1"/>
        <v>-7.5333027101515126E-3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42605</v>
      </c>
      <c r="X24" s="10">
        <v>108.59</v>
      </c>
      <c r="Y24" s="10">
        <v>109.32</v>
      </c>
      <c r="Z24" s="10">
        <v>108.53</v>
      </c>
      <c r="AA24" s="10">
        <v>108.85</v>
      </c>
      <c r="AB24" s="95">
        <v>21257700</v>
      </c>
      <c r="AC24" s="10">
        <v>108.85</v>
      </c>
      <c r="AD24" s="2">
        <f t="shared" si="0"/>
        <v>0.78999999999999204</v>
      </c>
      <c r="AE24" s="138">
        <f t="shared" si="1"/>
        <v>3.1333517648142184E-3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42604</v>
      </c>
      <c r="X25" s="10">
        <v>108.86</v>
      </c>
      <c r="Y25" s="10">
        <v>109.1</v>
      </c>
      <c r="Z25" s="10">
        <v>107.85</v>
      </c>
      <c r="AA25" s="10">
        <v>108.51</v>
      </c>
      <c r="AB25" s="95">
        <v>25820200</v>
      </c>
      <c r="AC25" s="10">
        <v>108.51</v>
      </c>
      <c r="AD25" s="2">
        <f t="shared" si="0"/>
        <v>1.25</v>
      </c>
      <c r="AE25" s="138">
        <f t="shared" si="1"/>
        <v>-7.7724945135332346E-3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42601</v>
      </c>
      <c r="X26" s="10">
        <v>108.77</v>
      </c>
      <c r="Y26" s="10">
        <v>109.69</v>
      </c>
      <c r="Z26" s="10">
        <v>108.36</v>
      </c>
      <c r="AA26" s="10">
        <v>109.36</v>
      </c>
      <c r="AB26" s="95">
        <v>25368100</v>
      </c>
      <c r="AC26" s="10">
        <v>109.36</v>
      </c>
      <c r="AD26" s="2">
        <f t="shared" si="0"/>
        <v>1.3299999999999983</v>
      </c>
      <c r="AE26" s="138">
        <f t="shared" si="1"/>
        <v>2.5669233590026597E-3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42600</v>
      </c>
      <c r="X27" s="10">
        <v>109.23</v>
      </c>
      <c r="Y27" s="10">
        <v>109.6</v>
      </c>
      <c r="Z27" s="10">
        <v>109.02</v>
      </c>
      <c r="AA27" s="10">
        <v>109.08</v>
      </c>
      <c r="AB27" s="95">
        <v>21984700</v>
      </c>
      <c r="AC27" s="10">
        <v>109.08</v>
      </c>
      <c r="AD27" s="2">
        <f t="shared" si="0"/>
        <v>0.57999999999999829</v>
      </c>
      <c r="AE27" s="138">
        <f t="shared" si="1"/>
        <v>-1.281816517121448E-3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42599</v>
      </c>
      <c r="X28" s="10">
        <v>109.1</v>
      </c>
      <c r="Y28" s="10">
        <v>109.37</v>
      </c>
      <c r="Z28" s="10">
        <v>108.34</v>
      </c>
      <c r="AA28" s="10">
        <v>109.22</v>
      </c>
      <c r="AB28" s="95">
        <v>25356000</v>
      </c>
      <c r="AC28" s="10">
        <v>109.22</v>
      </c>
      <c r="AD28" s="2">
        <f t="shared" si="0"/>
        <v>1.0300000000000011</v>
      </c>
      <c r="AE28" s="138">
        <f t="shared" si="1"/>
        <v>-1.4627902724446695E-3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42598</v>
      </c>
      <c r="X29" s="10">
        <v>109.63</v>
      </c>
      <c r="Y29" s="10">
        <v>110.23</v>
      </c>
      <c r="Z29" s="10">
        <v>109.21</v>
      </c>
      <c r="AA29" s="10">
        <v>109.38</v>
      </c>
      <c r="AB29" s="95">
        <v>33794400</v>
      </c>
      <c r="AC29" s="10">
        <v>109.38</v>
      </c>
      <c r="AD29" s="2">
        <f t="shared" si="0"/>
        <v>1.0200000000000102</v>
      </c>
      <c r="AE29" s="138">
        <f t="shared" si="1"/>
        <v>-9.1340884179769155E-4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42597</v>
      </c>
      <c r="X30" s="10">
        <v>108.14</v>
      </c>
      <c r="Y30" s="10">
        <v>109.54</v>
      </c>
      <c r="Z30" s="10">
        <v>108.08</v>
      </c>
      <c r="AA30" s="10">
        <v>109.48</v>
      </c>
      <c r="AB30" s="95">
        <v>25868200</v>
      </c>
      <c r="AC30" s="10">
        <v>109.48</v>
      </c>
      <c r="AD30" s="2">
        <f t="shared" si="0"/>
        <v>1.460000000000008</v>
      </c>
      <c r="AE30" s="138">
        <f t="shared" si="1"/>
        <v>1.2017008689221731E-2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42594</v>
      </c>
      <c r="X31" s="10">
        <v>107.78</v>
      </c>
      <c r="Y31" s="10">
        <v>108.44</v>
      </c>
      <c r="Z31" s="10">
        <v>107.78</v>
      </c>
      <c r="AA31" s="10">
        <v>108.18</v>
      </c>
      <c r="AB31" s="95">
        <v>18660400</v>
      </c>
      <c r="AC31" s="10">
        <v>108.18</v>
      </c>
      <c r="AD31" s="2">
        <f t="shared" si="0"/>
        <v>0.65999999999999659</v>
      </c>
      <c r="AE31" s="138">
        <f t="shared" si="1"/>
        <v>2.316316130825502E-3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42593</v>
      </c>
      <c r="X32" s="10">
        <v>108.52</v>
      </c>
      <c r="Y32" s="10">
        <v>108.93</v>
      </c>
      <c r="Z32" s="10">
        <v>107.85</v>
      </c>
      <c r="AA32" s="10">
        <v>107.93</v>
      </c>
      <c r="AB32" s="95">
        <v>27484500</v>
      </c>
      <c r="AC32" s="10">
        <v>107.93</v>
      </c>
      <c r="AD32" s="2">
        <f t="shared" si="0"/>
        <v>1.0800000000000125</v>
      </c>
      <c r="AE32" s="138">
        <f t="shared" si="1"/>
        <v>-6.4814814814806443E-4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42592</v>
      </c>
      <c r="X33" s="10">
        <v>108.71</v>
      </c>
      <c r="Y33" s="10">
        <v>108.9</v>
      </c>
      <c r="Z33" s="10">
        <v>107.76</v>
      </c>
      <c r="AA33" s="10">
        <v>108</v>
      </c>
      <c r="AB33" s="95">
        <v>24008500</v>
      </c>
      <c r="AC33" s="10">
        <v>108</v>
      </c>
      <c r="AD33" s="2">
        <f t="shared" si="0"/>
        <v>1.1400000000000006</v>
      </c>
      <c r="AE33" s="138">
        <f t="shared" si="1"/>
        <v>-7.4441687344913854E-3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42591</v>
      </c>
      <c r="X34" s="10">
        <v>108.23</v>
      </c>
      <c r="Y34" s="10">
        <v>108.94</v>
      </c>
      <c r="Z34" s="10">
        <v>108.01</v>
      </c>
      <c r="AA34" s="10">
        <v>108.81</v>
      </c>
      <c r="AB34" s="95">
        <v>26315200</v>
      </c>
      <c r="AC34" s="10">
        <v>108.81</v>
      </c>
      <c r="AD34" s="2">
        <f t="shared" si="0"/>
        <v>0.92999999999999261</v>
      </c>
      <c r="AE34" s="138">
        <f t="shared" si="1"/>
        <v>4.0601642520992076E-3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42590</v>
      </c>
      <c r="X35" s="10">
        <v>107.52</v>
      </c>
      <c r="Y35" s="10">
        <v>108.37</v>
      </c>
      <c r="Z35" s="10">
        <v>107.16</v>
      </c>
      <c r="AA35" s="10">
        <v>108.37</v>
      </c>
      <c r="AB35" s="95">
        <v>28037200</v>
      </c>
      <c r="AC35" s="10">
        <v>108.37</v>
      </c>
      <c r="AD35" s="2">
        <f t="shared" si="0"/>
        <v>1.210000000000008</v>
      </c>
      <c r="AE35" s="138">
        <f t="shared" si="1"/>
        <v>8.2806103461108282E-3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42587</v>
      </c>
      <c r="X36" s="10">
        <v>106.27</v>
      </c>
      <c r="Y36" s="10">
        <v>107.65</v>
      </c>
      <c r="Z36" s="10">
        <v>106.18</v>
      </c>
      <c r="AA36" s="10">
        <v>107.48</v>
      </c>
      <c r="AB36" s="95">
        <v>40553400</v>
      </c>
      <c r="AC36" s="10">
        <v>107.48</v>
      </c>
      <c r="AD36" s="2">
        <f t="shared" si="0"/>
        <v>1.4699999999999989</v>
      </c>
      <c r="AE36" s="138">
        <f t="shared" si="1"/>
        <v>1.5207329744025611E-2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42586</v>
      </c>
      <c r="X37" s="10">
        <v>105.58</v>
      </c>
      <c r="Y37" s="10">
        <v>106</v>
      </c>
      <c r="Z37" s="10">
        <v>105.28</v>
      </c>
      <c r="AA37" s="10">
        <v>105.87</v>
      </c>
      <c r="AB37" s="95">
        <v>27408700</v>
      </c>
      <c r="AC37" s="10">
        <v>105.87</v>
      </c>
      <c r="AD37" s="2">
        <f t="shared" si="0"/>
        <v>0.71999999999999886</v>
      </c>
      <c r="AE37" s="138" t="e">
        <f t="shared" si="1"/>
        <v>#DIV/0!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42586</v>
      </c>
      <c r="X38" s="10" t="s">
        <v>218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42585</v>
      </c>
      <c r="X39" s="10">
        <v>104.81</v>
      </c>
      <c r="Y39" s="10">
        <v>105.84</v>
      </c>
      <c r="Z39" s="10">
        <v>104.77</v>
      </c>
      <c r="AA39" s="10">
        <v>105.79</v>
      </c>
      <c r="AB39" s="95">
        <v>30202600</v>
      </c>
      <c r="AC39" s="10">
        <v>105.22</v>
      </c>
      <c r="AD39" s="2">
        <f t="shared" si="0"/>
        <v>1.0700000000000074</v>
      </c>
      <c r="AE39" s="138">
        <f t="shared" si="1"/>
        <v>1.2509622786758934E-2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114.62</v>
      </c>
      <c r="W40" s="133">
        <v>42584</v>
      </c>
      <c r="X40" s="10">
        <v>106.05</v>
      </c>
      <c r="Y40" s="10">
        <v>106.07</v>
      </c>
      <c r="Z40" s="10">
        <v>104</v>
      </c>
      <c r="AA40" s="10">
        <v>104.48</v>
      </c>
      <c r="AB40" s="95">
        <v>33816600</v>
      </c>
      <c r="AC40" s="10">
        <v>103.92</v>
      </c>
      <c r="AD40" s="2">
        <f t="shared" si="0"/>
        <v>2.0699999999999932</v>
      </c>
      <c r="AE40" s="138">
        <f t="shared" si="1"/>
        <v>-1.4789533560864654E-2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299</v>
      </c>
      <c r="T41" s="108" t="s">
        <v>99</v>
      </c>
      <c r="U41" s="371">
        <v>114.46</v>
      </c>
      <c r="W41" s="133">
        <v>42583</v>
      </c>
      <c r="X41" s="10">
        <v>104.41</v>
      </c>
      <c r="Y41" s="10">
        <v>106.15</v>
      </c>
      <c r="Z41" s="10">
        <v>104.41</v>
      </c>
      <c r="AA41" s="10">
        <v>106.05</v>
      </c>
      <c r="AB41" s="95">
        <v>38167900</v>
      </c>
      <c r="AC41" s="10">
        <v>105.48</v>
      </c>
      <c r="AD41" s="2">
        <f t="shared" si="0"/>
        <v>1.7400000000000091</v>
      </c>
      <c r="AE41" s="138">
        <f t="shared" si="1"/>
        <v>1.7655571635311063E-2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67" t="s">
        <v>78</v>
      </c>
      <c r="P42" s="567"/>
      <c r="T42" s="108" t="s">
        <v>100</v>
      </c>
      <c r="U42" s="371" t="s">
        <v>565</v>
      </c>
      <c r="W42" s="133">
        <v>42580</v>
      </c>
      <c r="X42" s="10">
        <v>104.19</v>
      </c>
      <c r="Y42" s="10">
        <v>104.55</v>
      </c>
      <c r="Z42" s="10">
        <v>103.68</v>
      </c>
      <c r="AA42" s="10">
        <v>104.21</v>
      </c>
      <c r="AB42" s="95">
        <v>27733700</v>
      </c>
      <c r="AC42" s="10">
        <v>103.65</v>
      </c>
      <c r="AD42" s="2">
        <f t="shared" si="0"/>
        <v>0.86999999999999034</v>
      </c>
      <c r="AE42" s="138">
        <f t="shared" si="1"/>
        <v>-1.2526498361918881E-3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123.98100000000001</v>
      </c>
      <c r="Q43" s="2"/>
      <c r="T43" s="108" t="s">
        <v>101</v>
      </c>
      <c r="U43" s="371" t="s">
        <v>566</v>
      </c>
      <c r="W43" s="133">
        <v>42579</v>
      </c>
      <c r="X43" s="10">
        <v>102.83</v>
      </c>
      <c r="Y43" s="10">
        <v>104.45</v>
      </c>
      <c r="Z43" s="10">
        <v>102.82</v>
      </c>
      <c r="AA43" s="10">
        <v>104.34</v>
      </c>
      <c r="AB43" s="95">
        <v>39869800</v>
      </c>
      <c r="AC43" s="10">
        <v>103.78</v>
      </c>
      <c r="AD43" s="2">
        <f t="shared" si="0"/>
        <v>1.6300000000000097</v>
      </c>
      <c r="AE43" s="138">
        <f t="shared" si="1"/>
        <v>1.3476562499999956E-2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122.8539</v>
      </c>
      <c r="Q44" s="2"/>
      <c r="T44" s="108" t="s">
        <v>102</v>
      </c>
      <c r="U44" s="371">
        <v>125.4</v>
      </c>
      <c r="W44" s="133">
        <v>42578</v>
      </c>
      <c r="X44" s="10">
        <v>104.27</v>
      </c>
      <c r="Y44" s="10">
        <v>104.35</v>
      </c>
      <c r="Z44" s="10">
        <v>102.75</v>
      </c>
      <c r="AA44" s="10">
        <v>102.95</v>
      </c>
      <c r="AB44" s="95">
        <v>92344800</v>
      </c>
      <c r="AC44" s="10">
        <v>102.4</v>
      </c>
      <c r="AD44" s="2">
        <f t="shared" si="0"/>
        <v>1.5999999999999943</v>
      </c>
      <c r="AE44" s="138">
        <f t="shared" si="1"/>
        <v>6.5002600104004049E-2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121.7268</v>
      </c>
      <c r="Q45" s="2"/>
      <c r="T45" s="108" t="s">
        <v>103</v>
      </c>
      <c r="U45" s="371">
        <v>1.5174399999999999</v>
      </c>
      <c r="W45" s="133">
        <v>42577</v>
      </c>
      <c r="X45" s="10">
        <v>96.82</v>
      </c>
      <c r="Y45" s="10">
        <v>97.97</v>
      </c>
      <c r="Z45" s="10">
        <v>96.42</v>
      </c>
      <c r="AA45" s="10">
        <v>96.67</v>
      </c>
      <c r="AB45" s="95">
        <v>56239800</v>
      </c>
      <c r="AC45" s="10">
        <v>96.15</v>
      </c>
      <c r="AD45" s="2">
        <f t="shared" si="0"/>
        <v>1.5499999999999972</v>
      </c>
      <c r="AE45" s="138">
        <f t="shared" si="1"/>
        <v>-6.9200578392892842E-3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120.5997</v>
      </c>
      <c r="Q46" s="2"/>
      <c r="T46" s="108" t="s">
        <v>123</v>
      </c>
      <c r="U46" s="371" t="s">
        <v>301</v>
      </c>
      <c r="W46" s="133">
        <v>42576</v>
      </c>
      <c r="X46" s="10">
        <v>98.25</v>
      </c>
      <c r="Y46" s="10">
        <v>98.84</v>
      </c>
      <c r="Z46" s="10">
        <v>96.92</v>
      </c>
      <c r="AA46" s="10">
        <v>97.34</v>
      </c>
      <c r="AB46" s="95">
        <v>40382900</v>
      </c>
      <c r="AC46" s="10">
        <v>96.82</v>
      </c>
      <c r="AD46" s="2">
        <f t="shared" si="0"/>
        <v>1.9200000000000017</v>
      </c>
      <c r="AE46" s="138">
        <f t="shared" si="1"/>
        <v>-1.3349638234994465E-2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119.4726</v>
      </c>
      <c r="Q47" s="2"/>
      <c r="T47" s="108"/>
      <c r="U47" s="371"/>
      <c r="W47" s="133">
        <v>42573</v>
      </c>
      <c r="X47" s="10">
        <v>99.26</v>
      </c>
      <c r="Y47" s="10">
        <v>99.3</v>
      </c>
      <c r="Z47" s="10">
        <v>98.31</v>
      </c>
      <c r="AA47" s="10">
        <v>98.66</v>
      </c>
      <c r="AB47" s="95">
        <v>28313700</v>
      </c>
      <c r="AC47" s="10">
        <v>98.13</v>
      </c>
      <c r="AD47" s="2">
        <f t="shared" si="0"/>
        <v>0.98999999999999488</v>
      </c>
      <c r="AE47" s="138">
        <f t="shared" si="1"/>
        <v>-7.6853069066640245E-3</v>
      </c>
    </row>
    <row r="48" spans="2:31" x14ac:dyDescent="0.25">
      <c r="O48" s="83">
        <v>1.05</v>
      </c>
      <c r="P48" s="83">
        <f t="shared" si="25"/>
        <v>118.3455</v>
      </c>
      <c r="Q48" s="2"/>
      <c r="T48" s="108" t="s">
        <v>105</v>
      </c>
      <c r="U48" s="371" t="s">
        <v>567</v>
      </c>
      <c r="W48" s="133">
        <v>42572</v>
      </c>
      <c r="X48" s="10">
        <v>99.83</v>
      </c>
      <c r="Y48" s="10">
        <v>101</v>
      </c>
      <c r="Z48" s="10">
        <v>99.13</v>
      </c>
      <c r="AA48" s="10">
        <v>99.43</v>
      </c>
      <c r="AB48" s="95">
        <v>32702000</v>
      </c>
      <c r="AC48" s="10">
        <v>98.89</v>
      </c>
      <c r="AD48" s="2">
        <f t="shared" si="0"/>
        <v>1.8700000000000045</v>
      </c>
      <c r="AE48" s="138">
        <f t="shared" si="1"/>
        <v>-5.3309193321263715E-3</v>
      </c>
    </row>
    <row r="49" spans="1:31" x14ac:dyDescent="0.25">
      <c r="O49" s="83">
        <v>1.04</v>
      </c>
      <c r="P49" s="83">
        <f t="shared" si="25"/>
        <v>117.2184</v>
      </c>
      <c r="Q49" s="2"/>
      <c r="T49" s="108" t="s">
        <v>106</v>
      </c>
      <c r="U49" s="371" t="s">
        <v>302</v>
      </c>
      <c r="W49" s="133">
        <v>42571</v>
      </c>
      <c r="X49" s="10">
        <v>100</v>
      </c>
      <c r="Y49" s="10">
        <v>100.46</v>
      </c>
      <c r="Z49" s="10">
        <v>99.74</v>
      </c>
      <c r="AA49" s="10">
        <v>99.96</v>
      </c>
      <c r="AB49" s="95">
        <v>26276000</v>
      </c>
      <c r="AC49" s="10">
        <v>99.42</v>
      </c>
      <c r="AD49" s="2">
        <f t="shared" si="0"/>
        <v>0.71999999999999886</v>
      </c>
      <c r="AE49" s="138">
        <f t="shared" si="1"/>
        <v>9.0607067351267112E-4</v>
      </c>
    </row>
    <row r="50" spans="1:31" x14ac:dyDescent="0.25">
      <c r="O50" s="83">
        <v>1.03</v>
      </c>
      <c r="P50" s="83">
        <f t="shared" si="25"/>
        <v>116.09129999999999</v>
      </c>
      <c r="Q50" s="2"/>
      <c r="T50" s="108" t="s">
        <v>107</v>
      </c>
      <c r="U50" s="372">
        <v>52481151</v>
      </c>
      <c r="W50" s="133">
        <v>42570</v>
      </c>
      <c r="X50" s="10">
        <v>99.56</v>
      </c>
      <c r="Y50" s="10">
        <v>100</v>
      </c>
      <c r="Z50" s="10">
        <v>99.34</v>
      </c>
      <c r="AA50" s="10">
        <v>99.87</v>
      </c>
      <c r="AB50" s="95">
        <v>23779900</v>
      </c>
      <c r="AC50" s="10">
        <v>99.33</v>
      </c>
      <c r="AD50" s="2">
        <f t="shared" si="0"/>
        <v>0.65999999999999659</v>
      </c>
      <c r="AE50" s="138">
        <f t="shared" si="1"/>
        <v>4.0286030818803553E-4</v>
      </c>
    </row>
    <row r="51" spans="1:31" x14ac:dyDescent="0.25">
      <c r="O51" s="83">
        <v>1.02</v>
      </c>
      <c r="P51" s="83">
        <f t="shared" si="25"/>
        <v>114.96419999999999</v>
      </c>
      <c r="Q51" s="2"/>
      <c r="T51" s="108" t="s">
        <v>110</v>
      </c>
      <c r="U51" s="372">
        <v>36890600</v>
      </c>
      <c r="W51" s="133">
        <v>42569</v>
      </c>
      <c r="X51" s="10">
        <v>98.7</v>
      </c>
      <c r="Y51" s="10">
        <v>100.13</v>
      </c>
      <c r="Z51" s="10">
        <v>98.6</v>
      </c>
      <c r="AA51" s="10">
        <v>99.83</v>
      </c>
      <c r="AB51" s="95">
        <v>36493900</v>
      </c>
      <c r="AC51" s="10">
        <v>99.29</v>
      </c>
      <c r="AD51" s="2">
        <f t="shared" si="0"/>
        <v>1.5300000000000011</v>
      </c>
      <c r="AE51" s="138">
        <f t="shared" si="1"/>
        <v>1.058524173027986E-2</v>
      </c>
    </row>
    <row r="52" spans="1:31" x14ac:dyDescent="0.25">
      <c r="O52" s="83">
        <v>1.01</v>
      </c>
      <c r="P52" s="83">
        <f t="shared" si="25"/>
        <v>113.83709999999999</v>
      </c>
      <c r="Q52" s="2"/>
      <c r="T52" s="108" t="s">
        <v>108</v>
      </c>
      <c r="U52" s="371" t="s">
        <v>568</v>
      </c>
      <c r="W52" s="133">
        <v>42566</v>
      </c>
      <c r="X52" s="10">
        <v>98.92</v>
      </c>
      <c r="Y52" s="10">
        <v>99.3</v>
      </c>
      <c r="Z52" s="10">
        <v>98.5</v>
      </c>
      <c r="AA52" s="10">
        <v>98.78</v>
      </c>
      <c r="AB52" s="95">
        <v>30137000</v>
      </c>
      <c r="AC52" s="10">
        <v>98.25</v>
      </c>
      <c r="AD52" s="2">
        <f t="shared" si="0"/>
        <v>0.79999999999999716</v>
      </c>
      <c r="AE52" s="138">
        <f t="shared" si="1"/>
        <v>-1.0177081213114114E-4</v>
      </c>
    </row>
    <row r="53" spans="1:31" x14ac:dyDescent="0.25">
      <c r="O53" s="83">
        <v>1</v>
      </c>
      <c r="P53" s="83">
        <f t="shared" si="25"/>
        <v>112.71</v>
      </c>
      <c r="Q53" s="2"/>
      <c r="T53" s="108" t="s">
        <v>111</v>
      </c>
      <c r="U53" s="371">
        <v>13.14</v>
      </c>
      <c r="W53" s="133">
        <v>42565</v>
      </c>
      <c r="X53" s="10">
        <v>97.39</v>
      </c>
      <c r="Y53" s="10">
        <v>98.99</v>
      </c>
      <c r="Z53" s="10">
        <v>97.32</v>
      </c>
      <c r="AA53" s="10">
        <v>98.79</v>
      </c>
      <c r="AB53" s="95">
        <v>38919000</v>
      </c>
      <c r="AC53" s="10">
        <v>98.26</v>
      </c>
      <c r="AD53" s="2">
        <f t="shared" si="0"/>
        <v>1.6700000000000017</v>
      </c>
      <c r="AE53" s="138">
        <f t="shared" si="1"/>
        <v>1.982355993772722E-2</v>
      </c>
    </row>
    <row r="54" spans="1:31" x14ac:dyDescent="0.25">
      <c r="O54" s="83">
        <v>0.99</v>
      </c>
      <c r="P54" s="83">
        <f t="shared" si="25"/>
        <v>111.5829</v>
      </c>
      <c r="Q54" s="2"/>
      <c r="T54" s="108" t="s">
        <v>112</v>
      </c>
      <c r="U54" s="371">
        <v>8.58</v>
      </c>
      <c r="W54" s="133">
        <v>42564</v>
      </c>
      <c r="X54" s="10">
        <v>97.41</v>
      </c>
      <c r="Y54" s="10">
        <v>97.67</v>
      </c>
      <c r="Z54" s="10">
        <v>96.84</v>
      </c>
      <c r="AA54" s="10">
        <v>96.87</v>
      </c>
      <c r="AB54" s="95">
        <v>25892200</v>
      </c>
      <c r="AC54" s="10">
        <v>96.35</v>
      </c>
      <c r="AD54" s="2">
        <f t="shared" si="0"/>
        <v>0.82999999999999829</v>
      </c>
      <c r="AE54" s="138">
        <f t="shared" si="1"/>
        <v>-5.6759545923633636E-3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110.4558</v>
      </c>
      <c r="Q55" s="2"/>
      <c r="T55" s="108" t="s">
        <v>109</v>
      </c>
      <c r="U55" s="371" t="s">
        <v>569</v>
      </c>
      <c r="W55" s="133">
        <v>42563</v>
      </c>
      <c r="X55" s="10">
        <v>97.17</v>
      </c>
      <c r="Y55" s="10">
        <v>97.7</v>
      </c>
      <c r="Z55" s="10">
        <v>97.12</v>
      </c>
      <c r="AA55" s="10">
        <v>97.42</v>
      </c>
      <c r="AB55" s="95">
        <v>24167500</v>
      </c>
      <c r="AC55" s="10">
        <v>96.9</v>
      </c>
      <c r="AD55" s="2">
        <f t="shared" si="0"/>
        <v>0.57999999999999829</v>
      </c>
      <c r="AE55" s="138">
        <f t="shared" si="1"/>
        <v>4.5614762595895808E-3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109.3287</v>
      </c>
      <c r="W56" s="133">
        <v>42562</v>
      </c>
      <c r="X56" s="10">
        <v>96.75</v>
      </c>
      <c r="Y56" s="10">
        <v>97.65</v>
      </c>
      <c r="Z56" s="10">
        <v>96.73</v>
      </c>
      <c r="AA56" s="10">
        <v>96.98</v>
      </c>
      <c r="AB56" s="95">
        <v>23794900</v>
      </c>
      <c r="AC56" s="10">
        <v>96.46</v>
      </c>
      <c r="AD56" s="2">
        <f t="shared" si="0"/>
        <v>0.92000000000000171</v>
      </c>
      <c r="AE56" s="138">
        <f t="shared" si="1"/>
        <v>3.1198003327785884E-3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108.20159999999998</v>
      </c>
      <c r="W57" s="133">
        <v>42559</v>
      </c>
      <c r="X57" s="10">
        <v>96.49</v>
      </c>
      <c r="Y57" s="10">
        <v>96.89</v>
      </c>
      <c r="Z57" s="10">
        <v>96.05</v>
      </c>
      <c r="AA57" s="10">
        <v>96.68</v>
      </c>
      <c r="AB57" s="95">
        <v>28912100</v>
      </c>
      <c r="AC57" s="10">
        <v>96.16</v>
      </c>
      <c r="AD57" s="2">
        <f t="shared" si="0"/>
        <v>0.84000000000000341</v>
      </c>
      <c r="AE57" s="138">
        <f t="shared" si="1"/>
        <v>7.755187591699908E-3</v>
      </c>
    </row>
    <row r="58" spans="1:31" x14ac:dyDescent="0.25">
      <c r="A58" s="268" t="s">
        <v>71</v>
      </c>
      <c r="B58" s="484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107.07449999999999</v>
      </c>
      <c r="W58" s="133">
        <v>42558</v>
      </c>
      <c r="X58" s="10">
        <v>95.7</v>
      </c>
      <c r="Y58" s="10">
        <v>96.5</v>
      </c>
      <c r="Z58" s="10">
        <v>95.62</v>
      </c>
      <c r="AA58" s="10">
        <v>95.94</v>
      </c>
      <c r="AB58" s="95">
        <v>25139600</v>
      </c>
      <c r="AC58" s="10">
        <v>95.42</v>
      </c>
      <c r="AD58" s="2">
        <f t="shared" si="0"/>
        <v>0.87999999999999545</v>
      </c>
      <c r="AE58" s="138">
        <f t="shared" si="1"/>
        <v>4.2096400757736241E-3</v>
      </c>
    </row>
    <row r="59" spans="1:31" x14ac:dyDescent="0.25">
      <c r="A59" s="261"/>
      <c r="B59" s="484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105.94739999999999</v>
      </c>
      <c r="W59" s="133">
        <v>42557</v>
      </c>
      <c r="X59" s="10">
        <v>94.6</v>
      </c>
      <c r="Y59" s="10">
        <v>95.66</v>
      </c>
      <c r="Z59" s="10">
        <v>94.37</v>
      </c>
      <c r="AA59" s="10">
        <v>95.53</v>
      </c>
      <c r="AB59" s="95">
        <v>30949100</v>
      </c>
      <c r="AC59" s="10">
        <v>95.02</v>
      </c>
      <c r="AD59" s="2">
        <f t="shared" si="0"/>
        <v>1.289999999999992</v>
      </c>
      <c r="AE59" s="138">
        <f t="shared" si="1"/>
        <v>5.7154953429296995E-3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104.8203</v>
      </c>
      <c r="W60" s="133">
        <v>42556</v>
      </c>
      <c r="X60" s="10">
        <v>95.39</v>
      </c>
      <c r="Y60" s="10">
        <v>95.4</v>
      </c>
      <c r="Z60" s="10">
        <v>94.46</v>
      </c>
      <c r="AA60" s="10">
        <v>94.99</v>
      </c>
      <c r="AB60" s="95">
        <v>27705200</v>
      </c>
      <c r="AC60" s="10">
        <v>94.48</v>
      </c>
      <c r="AD60" s="2">
        <f t="shared" si="0"/>
        <v>0.94000000000001194</v>
      </c>
      <c r="AE60" s="138">
        <f t="shared" si="1"/>
        <v>-9.3320750760197413E-3</v>
      </c>
    </row>
    <row r="61" spans="1:31" x14ac:dyDescent="0.25">
      <c r="A61" s="261"/>
      <c r="B61" s="485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103.6932</v>
      </c>
      <c r="W61" s="133">
        <v>42552</v>
      </c>
      <c r="X61" s="10">
        <v>95.49</v>
      </c>
      <c r="Y61" s="10">
        <v>96.47</v>
      </c>
      <c r="Z61" s="10">
        <v>95.33</v>
      </c>
      <c r="AA61" s="10">
        <v>95.89</v>
      </c>
      <c r="AB61" s="95">
        <v>26026500</v>
      </c>
      <c r="AC61" s="10">
        <v>95.37</v>
      </c>
      <c r="AD61" s="2">
        <f t="shared" si="0"/>
        <v>1.1400000000000006</v>
      </c>
      <c r="AE61" s="138">
        <f t="shared" si="1"/>
        <v>3.050063104753864E-3</v>
      </c>
    </row>
    <row r="62" spans="1:31" x14ac:dyDescent="0.25">
      <c r="A62" s="261"/>
      <c r="B62" s="485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102.56609999999999</v>
      </c>
      <c r="W62" s="133">
        <v>42551</v>
      </c>
      <c r="X62" s="10">
        <v>94.44</v>
      </c>
      <c r="Y62" s="10">
        <v>95.77</v>
      </c>
      <c r="Z62" s="10">
        <v>94.3</v>
      </c>
      <c r="AA62" s="10">
        <v>95.6</v>
      </c>
      <c r="AB62" s="95">
        <v>35836400</v>
      </c>
      <c r="AC62" s="10">
        <v>95.08</v>
      </c>
      <c r="AD62" s="2">
        <f t="shared" si="0"/>
        <v>1.4699999999999989</v>
      </c>
      <c r="AE62" s="138">
        <f t="shared" si="1"/>
        <v>1.2674406220044787E-2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101.43899999999999</v>
      </c>
      <c r="W63" s="133">
        <v>42550</v>
      </c>
      <c r="X63" s="10">
        <v>93.97</v>
      </c>
      <c r="Y63" s="10">
        <v>94.55</v>
      </c>
      <c r="Z63" s="10">
        <v>93.63</v>
      </c>
      <c r="AA63" s="10">
        <v>94.4</v>
      </c>
      <c r="AB63" s="95">
        <v>36531000</v>
      </c>
      <c r="AC63" s="10">
        <v>93.89</v>
      </c>
      <c r="AD63" s="2">
        <f t="shared" si="0"/>
        <v>0.92000000000000171</v>
      </c>
      <c r="AE63" s="138">
        <f t="shared" si="1"/>
        <v>8.5938339241593553E-3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42549</v>
      </c>
      <c r="X64" s="10">
        <v>92.9</v>
      </c>
      <c r="Y64" s="10">
        <v>93.66</v>
      </c>
      <c r="Z64" s="10">
        <v>92.14</v>
      </c>
      <c r="AA64" s="10">
        <v>93.59</v>
      </c>
      <c r="AB64" s="95">
        <v>40444900</v>
      </c>
      <c r="AC64" s="10">
        <v>93.09</v>
      </c>
      <c r="AD64" s="2">
        <f t="shared" si="0"/>
        <v>1.519999999999996</v>
      </c>
      <c r="AE64" s="138">
        <f t="shared" si="1"/>
        <v>1.6932488529604495E-2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42548</v>
      </c>
      <c r="X65" s="10">
        <v>93</v>
      </c>
      <c r="Y65" s="10">
        <v>93.05</v>
      </c>
      <c r="Z65" s="10">
        <v>91.5</v>
      </c>
      <c r="AA65" s="10">
        <v>92.04</v>
      </c>
      <c r="AB65" s="95">
        <v>45489600</v>
      </c>
      <c r="AC65" s="10">
        <v>91.54</v>
      </c>
      <c r="AD65" s="2">
        <f t="shared" si="0"/>
        <v>1.5499999999999972</v>
      </c>
      <c r="AE65" s="138">
        <f t="shared" si="1"/>
        <v>-1.4639397201291704E-2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42545</v>
      </c>
      <c r="X66" s="10">
        <v>92.91</v>
      </c>
      <c r="Y66" s="10">
        <v>94.66</v>
      </c>
      <c r="Z66" s="10">
        <v>92.65</v>
      </c>
      <c r="AA66" s="10">
        <v>93.4</v>
      </c>
      <c r="AB66" s="95">
        <v>75311400</v>
      </c>
      <c r="AC66" s="10">
        <v>92.9</v>
      </c>
      <c r="AD66" s="2">
        <f t="shared" si="0"/>
        <v>2.0099999999999909</v>
      </c>
      <c r="AE66" s="138">
        <f t="shared" si="1"/>
        <v>-2.8039338773801936E-2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42544</v>
      </c>
      <c r="X67" s="10">
        <v>95.94</v>
      </c>
      <c r="Y67" s="10">
        <v>96.29</v>
      </c>
      <c r="Z67" s="10">
        <v>95.25</v>
      </c>
      <c r="AA67" s="10">
        <v>96.1</v>
      </c>
      <c r="AB67" s="95">
        <v>32240200</v>
      </c>
      <c r="AC67" s="10">
        <v>95.58</v>
      </c>
      <c r="AD67" s="2">
        <f>Y67-Z67</f>
        <v>1.0400000000000063</v>
      </c>
      <c r="AE67" s="138">
        <f>AC67/AC68-1</f>
        <v>5.6818181818181213E-3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42543</v>
      </c>
      <c r="X68" s="10">
        <v>96.25</v>
      </c>
      <c r="Y68" s="10">
        <v>96.89</v>
      </c>
      <c r="Z68" s="10">
        <v>95.35</v>
      </c>
      <c r="AA68" s="10">
        <v>95.55</v>
      </c>
      <c r="AB68" s="95">
        <v>29219100</v>
      </c>
      <c r="AC68" s="10">
        <v>95.04</v>
      </c>
      <c r="AD68" s="2">
        <f>Y68-Z68</f>
        <v>1.5400000000000063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6"/>
      <c r="B74" s="487"/>
      <c r="C74" s="488"/>
      <c r="D74" s="488"/>
      <c r="E74" s="488"/>
      <c r="F74" s="489"/>
      <c r="G74" s="488"/>
      <c r="H74" s="488"/>
      <c r="I74" s="488"/>
      <c r="J74" s="488"/>
      <c r="K74" s="489"/>
      <c r="L74" s="488"/>
      <c r="M74" s="489"/>
    </row>
  </sheetData>
  <mergeCells count="1">
    <mergeCell ref="O42:P42"/>
  </mergeCells>
  <conditionalFormatting sqref="N19">
    <cfRule type="expression" dxfId="709" priority="35">
      <formula>N19&gt;0</formula>
    </cfRule>
    <cfRule type="expression" dxfId="70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07" priority="21">
      <formula>F25&gt;0</formula>
    </cfRule>
    <cfRule type="expression" dxfId="706" priority="22">
      <formula>F25&lt;0</formula>
    </cfRule>
  </conditionalFormatting>
  <conditionalFormatting sqref="H25:H47">
    <cfRule type="expression" dxfId="705" priority="19">
      <formula>H25&gt;0</formula>
    </cfRule>
    <cfRule type="expression" dxfId="704" priority="20">
      <formula>H25&lt;0</formula>
    </cfRule>
  </conditionalFormatting>
  <conditionalFormatting sqref="I25:I27">
    <cfRule type="expression" dxfId="703" priority="15">
      <formula>I25&gt;0</formula>
    </cfRule>
    <cfRule type="expression" dxfId="702" priority="16">
      <formula>I25&lt;0</formula>
    </cfRule>
  </conditionalFormatting>
  <conditionalFormatting sqref="Q7">
    <cfRule type="expression" dxfId="701" priority="5">
      <formula>Q7&gt;0</formula>
    </cfRule>
    <cfRule type="expression" dxfId="700" priority="6">
      <formula>Q7&lt;0</formula>
    </cfRule>
  </conditionalFormatting>
  <conditionalFormatting sqref="Q8">
    <cfRule type="expression" dxfId="699" priority="3">
      <formula>Q8&gt;0</formula>
    </cfRule>
    <cfRule type="expression" dxfId="69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290</v>
      </c>
      <c r="W2" s="133">
        <v>42636</v>
      </c>
      <c r="X2" s="10">
        <v>64.510000000000005</v>
      </c>
      <c r="Y2" s="10">
        <v>64.83</v>
      </c>
      <c r="Z2" s="10">
        <v>63.79</v>
      </c>
      <c r="AA2" s="10">
        <v>63.85</v>
      </c>
      <c r="AB2" s="95">
        <v>5057000</v>
      </c>
      <c r="AC2" s="10">
        <v>63.85</v>
      </c>
      <c r="AD2" s="2">
        <f>Y2-Z2</f>
        <v>1.0399999999999991</v>
      </c>
      <c r="AE2" s="138">
        <f>AC2/AC3-1</f>
        <v>-1.2068698746712014E-2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63.85</v>
      </c>
      <c r="T3" s="1">
        <v>42572</v>
      </c>
      <c r="U3" t="s">
        <v>281</v>
      </c>
      <c r="W3" s="133">
        <v>42635</v>
      </c>
      <c r="X3" s="10">
        <v>64.349999999999994</v>
      </c>
      <c r="Y3" s="10">
        <v>65.08</v>
      </c>
      <c r="Z3" s="10">
        <v>64.33</v>
      </c>
      <c r="AA3" s="10">
        <v>64.63</v>
      </c>
      <c r="AB3" s="95">
        <v>3213700</v>
      </c>
      <c r="AC3" s="10">
        <v>64.63</v>
      </c>
      <c r="AD3" s="2">
        <f t="shared" ref="AD3:AD66" si="0">Y3-Z3</f>
        <v>0.75</v>
      </c>
      <c r="AE3" s="138">
        <f t="shared" ref="AE3:AE66" si="1">AC3/AC4-1</f>
        <v>5.4449284380833074E-3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63.85</v>
      </c>
      <c r="R4" s="529">
        <v>-1.21E-2</v>
      </c>
      <c r="T4" s="163"/>
      <c r="U4" s="1"/>
      <c r="W4" s="133">
        <v>42634</v>
      </c>
      <c r="X4" s="10">
        <v>63.99</v>
      </c>
      <c r="Y4" s="10">
        <v>64.5</v>
      </c>
      <c r="Z4" s="10">
        <v>63.72</v>
      </c>
      <c r="AA4" s="10">
        <v>64.28</v>
      </c>
      <c r="AB4" s="95">
        <v>3849300</v>
      </c>
      <c r="AC4" s="10">
        <v>64.28</v>
      </c>
      <c r="AD4" s="2">
        <f t="shared" si="0"/>
        <v>0.78000000000000114</v>
      </c>
      <c r="AE4" s="138">
        <f t="shared" si="1"/>
        <v>8.7884494664156598E-3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42633</v>
      </c>
      <c r="X5" s="10">
        <v>64.52</v>
      </c>
      <c r="Y5" s="10">
        <v>64.64</v>
      </c>
      <c r="Z5" s="10">
        <v>63.7</v>
      </c>
      <c r="AA5" s="10">
        <v>63.72</v>
      </c>
      <c r="AB5" s="95">
        <v>2927600</v>
      </c>
      <c r="AC5" s="10">
        <v>63.72</v>
      </c>
      <c r="AD5" s="2">
        <f t="shared" si="0"/>
        <v>0.93999999999999773</v>
      </c>
      <c r="AE5" s="138">
        <f t="shared" si="1"/>
        <v>-5.3075241960662822E-3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42632</v>
      </c>
      <c r="X6" s="10">
        <v>63.96</v>
      </c>
      <c r="Y6" s="10">
        <v>64.58</v>
      </c>
      <c r="Z6" s="10">
        <v>63.67</v>
      </c>
      <c r="AA6" s="10">
        <v>64.06</v>
      </c>
      <c r="AB6" s="95">
        <v>3388600</v>
      </c>
      <c r="AC6" s="10">
        <v>64.06</v>
      </c>
      <c r="AD6" s="2">
        <f t="shared" si="0"/>
        <v>0.90999999999999659</v>
      </c>
      <c r="AE6" s="138">
        <f t="shared" si="1"/>
        <v>6.2833804586868158E-3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42629</v>
      </c>
      <c r="X7" s="10">
        <v>63.37</v>
      </c>
      <c r="Y7" s="10">
        <v>63.95</v>
      </c>
      <c r="Z7" s="10">
        <v>63.16</v>
      </c>
      <c r="AA7" s="10">
        <v>63.66</v>
      </c>
      <c r="AB7" s="95">
        <v>10475800</v>
      </c>
      <c r="AC7" s="10">
        <v>63.66</v>
      </c>
      <c r="AD7" s="2">
        <f t="shared" si="0"/>
        <v>0.79000000000000625</v>
      </c>
      <c r="AE7" s="138">
        <f t="shared" si="1"/>
        <v>-2.6633244555851476E-3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42628</v>
      </c>
      <c r="X8" s="10">
        <v>63.4</v>
      </c>
      <c r="Y8" s="10">
        <v>64.17</v>
      </c>
      <c r="Z8" s="10">
        <v>63.26</v>
      </c>
      <c r="AA8" s="10">
        <v>63.83</v>
      </c>
      <c r="AB8" s="95">
        <v>4634300</v>
      </c>
      <c r="AC8" s="10">
        <v>63.83</v>
      </c>
      <c r="AD8" s="2">
        <f t="shared" si="0"/>
        <v>0.91000000000000369</v>
      </c>
      <c r="AE8" s="138">
        <f t="shared" si="1"/>
        <v>5.5135475740391016E-3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42627</v>
      </c>
      <c r="X9" s="10">
        <v>64.36</v>
      </c>
      <c r="Y9" s="10">
        <v>64.36</v>
      </c>
      <c r="Z9" s="10">
        <v>63.34</v>
      </c>
      <c r="AA9" s="10">
        <v>63.48</v>
      </c>
      <c r="AB9" s="95">
        <v>5403300</v>
      </c>
      <c r="AC9" s="10">
        <v>63.48</v>
      </c>
      <c r="AD9" s="2">
        <f t="shared" si="0"/>
        <v>1.019999999999996</v>
      </c>
      <c r="AE9" s="138">
        <f t="shared" si="1"/>
        <v>-1.3673088875077677E-2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42626</v>
      </c>
      <c r="X10" s="10">
        <v>65.22</v>
      </c>
      <c r="Y10" s="10">
        <v>65.319999999999993</v>
      </c>
      <c r="Z10" s="10">
        <v>64.040000000000006</v>
      </c>
      <c r="AA10" s="10">
        <v>64.36</v>
      </c>
      <c r="AB10" s="95">
        <v>5620300</v>
      </c>
      <c r="AC10" s="10">
        <v>64.36</v>
      </c>
      <c r="AD10" s="2">
        <f t="shared" si="0"/>
        <v>1.2799999999999869</v>
      </c>
      <c r="AE10" s="138">
        <f t="shared" si="1"/>
        <v>-2.3368740515933295E-2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1.8200000000000001E-2</v>
      </c>
      <c r="W11" s="133">
        <v>42625</v>
      </c>
      <c r="X11" s="10">
        <v>64.72</v>
      </c>
      <c r="Y11" s="10">
        <v>66.09</v>
      </c>
      <c r="Z11" s="10">
        <v>64.14</v>
      </c>
      <c r="AA11" s="10">
        <v>65.900000000000006</v>
      </c>
      <c r="AB11" s="95">
        <v>4923200</v>
      </c>
      <c r="AC11" s="10">
        <v>65.900000000000006</v>
      </c>
      <c r="AD11" s="2">
        <f t="shared" si="0"/>
        <v>1.9500000000000028</v>
      </c>
      <c r="AE11" s="138">
        <f t="shared" si="1"/>
        <v>1.1977886977887042E-2</v>
      </c>
    </row>
    <row r="12" spans="1:31" x14ac:dyDescent="0.25">
      <c r="H12" s="72"/>
      <c r="W12" s="133">
        <v>42622</v>
      </c>
      <c r="X12" s="10">
        <v>65.739999999999995</v>
      </c>
      <c r="Y12" s="10">
        <v>66.02</v>
      </c>
      <c r="Z12" s="10">
        <v>65.12</v>
      </c>
      <c r="AA12" s="10">
        <v>65.12</v>
      </c>
      <c r="AB12" s="95">
        <v>5144900</v>
      </c>
      <c r="AC12" s="10">
        <v>65.12</v>
      </c>
      <c r="AD12" s="2">
        <f t="shared" si="0"/>
        <v>0.89999999999999147</v>
      </c>
      <c r="AE12" s="138">
        <f t="shared" si="1"/>
        <v>-1.6908212560386326E-2</v>
      </c>
    </row>
    <row r="13" spans="1:31" x14ac:dyDescent="0.25">
      <c r="H13" s="72"/>
      <c r="W13" s="133">
        <v>42621</v>
      </c>
      <c r="X13" s="10">
        <v>66.150000000000006</v>
      </c>
      <c r="Y13" s="10">
        <v>66.709999999999994</v>
      </c>
      <c r="Z13" s="10">
        <v>66.05</v>
      </c>
      <c r="AA13" s="10">
        <v>66.239999999999995</v>
      </c>
      <c r="AB13" s="95">
        <v>4078900</v>
      </c>
      <c r="AC13" s="10">
        <v>66.239999999999995</v>
      </c>
      <c r="AD13" s="2">
        <f t="shared" si="0"/>
        <v>0.65999999999999659</v>
      </c>
      <c r="AE13" s="138">
        <f t="shared" si="1"/>
        <v>7.5540111799354825E-4</v>
      </c>
    </row>
    <row r="14" spans="1:31" x14ac:dyDescent="0.25">
      <c r="H14" s="72"/>
      <c r="W14" s="133">
        <v>42620</v>
      </c>
      <c r="X14" s="10">
        <v>65.489999999999995</v>
      </c>
      <c r="Y14" s="10">
        <v>66.2</v>
      </c>
      <c r="Z14" s="10">
        <v>65.31</v>
      </c>
      <c r="AA14" s="10">
        <v>66.19</v>
      </c>
      <c r="AB14" s="95">
        <v>3200700</v>
      </c>
      <c r="AC14" s="10">
        <v>66.19</v>
      </c>
      <c r="AD14" s="2">
        <f t="shared" si="0"/>
        <v>0.89000000000000057</v>
      </c>
      <c r="AE14" s="138">
        <f t="shared" si="1"/>
        <v>6.5389294403892517E-3</v>
      </c>
    </row>
    <row r="15" spans="1:31" x14ac:dyDescent="0.25">
      <c r="H15" s="72"/>
      <c r="W15" s="133">
        <v>42619</v>
      </c>
      <c r="X15" s="10">
        <v>65.16</v>
      </c>
      <c r="Y15" s="10">
        <v>65.77</v>
      </c>
      <c r="Z15" s="10">
        <v>65.05</v>
      </c>
      <c r="AA15" s="10">
        <v>65.760000000000005</v>
      </c>
      <c r="AB15" s="95">
        <v>3956400</v>
      </c>
      <c r="AC15" s="10">
        <v>65.760000000000005</v>
      </c>
      <c r="AD15" s="2">
        <f t="shared" si="0"/>
        <v>0.71999999999999886</v>
      </c>
      <c r="AE15" s="138">
        <f t="shared" si="1"/>
        <v>8.7436723423839346E-3</v>
      </c>
    </row>
    <row r="16" spans="1:31" x14ac:dyDescent="0.25">
      <c r="H16" s="72"/>
      <c r="W16" s="133">
        <v>42615</v>
      </c>
      <c r="X16" s="10">
        <v>65.06</v>
      </c>
      <c r="Y16" s="10">
        <v>65.67</v>
      </c>
      <c r="Z16" s="10">
        <v>64.86</v>
      </c>
      <c r="AA16" s="10">
        <v>65.19</v>
      </c>
      <c r="AB16" s="95">
        <v>3131700</v>
      </c>
      <c r="AC16" s="10">
        <v>65.19</v>
      </c>
      <c r="AD16" s="2">
        <f t="shared" si="0"/>
        <v>0.81000000000000227</v>
      </c>
      <c r="AE16" s="138">
        <f t="shared" si="1"/>
        <v>5.087881591119281E-3</v>
      </c>
    </row>
    <row r="17" spans="1:31" x14ac:dyDescent="0.25">
      <c r="W17" s="133">
        <v>42614</v>
      </c>
      <c r="X17" s="10">
        <v>65.55</v>
      </c>
      <c r="Y17" s="10">
        <v>65.64</v>
      </c>
      <c r="Z17" s="10">
        <v>64.42</v>
      </c>
      <c r="AA17" s="10">
        <v>64.86</v>
      </c>
      <c r="AB17" s="95">
        <v>3657700</v>
      </c>
      <c r="AC17" s="10">
        <v>64.86</v>
      </c>
      <c r="AD17" s="2">
        <f t="shared" si="0"/>
        <v>1.2199999999999989</v>
      </c>
      <c r="AE17" s="138">
        <f t="shared" si="1"/>
        <v>-1.0978956999085021E-2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42613</v>
      </c>
      <c r="X18" s="10">
        <v>65.47</v>
      </c>
      <c r="Y18" s="10">
        <v>65.72</v>
      </c>
      <c r="Z18" s="10">
        <v>64.86</v>
      </c>
      <c r="AA18" s="10">
        <v>65.58</v>
      </c>
      <c r="AB18" s="95">
        <v>4783600</v>
      </c>
      <c r="AC18" s="10">
        <v>65.58</v>
      </c>
      <c r="AD18" s="2">
        <f t="shared" si="0"/>
        <v>0.85999999999999943</v>
      </c>
      <c r="AE18" s="138">
        <f t="shared" si="1"/>
        <v>1.9862490450726078E-3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42612</v>
      </c>
      <c r="X19" s="10">
        <v>65.77</v>
      </c>
      <c r="Y19" s="10">
        <v>65.97</v>
      </c>
      <c r="Z19" s="10">
        <v>65.099999999999994</v>
      </c>
      <c r="AA19" s="10">
        <v>65.45</v>
      </c>
      <c r="AB19" s="95">
        <v>3775800</v>
      </c>
      <c r="AC19" s="10">
        <v>65.45</v>
      </c>
      <c r="AD19" s="2">
        <f t="shared" si="0"/>
        <v>0.87000000000000455</v>
      </c>
      <c r="AE19" s="138">
        <f t="shared" si="1"/>
        <v>-1.0683760683759536E-3</v>
      </c>
    </row>
    <row r="20" spans="1:31" x14ac:dyDescent="0.25">
      <c r="W20" s="133">
        <v>42611</v>
      </c>
      <c r="X20" s="10">
        <v>65</v>
      </c>
      <c r="Y20" s="10">
        <v>65.77</v>
      </c>
      <c r="Z20" s="10">
        <v>64.8</v>
      </c>
      <c r="AA20" s="10">
        <v>65.52</v>
      </c>
      <c r="AB20" s="95">
        <v>4173800</v>
      </c>
      <c r="AC20" s="10">
        <v>65.52</v>
      </c>
      <c r="AD20" s="2">
        <f t="shared" si="0"/>
        <v>0.96999999999999886</v>
      </c>
      <c r="AE20" s="138">
        <f t="shared" si="1"/>
        <v>1.1267170859700304E-2</v>
      </c>
    </row>
    <row r="21" spans="1:31" x14ac:dyDescent="0.25">
      <c r="W21" s="133">
        <v>42608</v>
      </c>
      <c r="X21" s="10">
        <v>65.27</v>
      </c>
      <c r="Y21" s="10">
        <v>65.489999999999995</v>
      </c>
      <c r="Z21" s="10">
        <v>64.52</v>
      </c>
      <c r="AA21" s="10">
        <v>64.790000000000006</v>
      </c>
      <c r="AB21" s="95">
        <v>3623600</v>
      </c>
      <c r="AC21" s="10">
        <v>64.790000000000006</v>
      </c>
      <c r="AD21" s="2">
        <f t="shared" si="0"/>
        <v>0.96999999999999886</v>
      </c>
      <c r="AE21" s="138">
        <f t="shared" si="1"/>
        <v>-3.2307692307691482E-3</v>
      </c>
    </row>
    <row r="22" spans="1:31" x14ac:dyDescent="0.25">
      <c r="W22" s="133">
        <v>42607</v>
      </c>
      <c r="X22" s="10">
        <v>65</v>
      </c>
      <c r="Y22" s="10">
        <v>65.150000000000006</v>
      </c>
      <c r="Z22" s="10">
        <v>64.760000000000005</v>
      </c>
      <c r="AA22" s="10">
        <v>65</v>
      </c>
      <c r="AB22" s="95">
        <v>4243800</v>
      </c>
      <c r="AC22" s="10">
        <v>65</v>
      </c>
      <c r="AD22" s="2">
        <f t="shared" si="0"/>
        <v>0.39000000000000057</v>
      </c>
      <c r="AE22" s="138">
        <f t="shared" si="1"/>
        <v>-2.4554941682013443E-3</v>
      </c>
    </row>
    <row r="23" spans="1:31" x14ac:dyDescent="0.25">
      <c r="W23" s="133">
        <v>42606</v>
      </c>
      <c r="X23" s="10">
        <v>65.849999999999994</v>
      </c>
      <c r="Y23" s="10">
        <v>66.12</v>
      </c>
      <c r="Z23" s="10">
        <v>65.05</v>
      </c>
      <c r="AA23" s="10">
        <v>65.16</v>
      </c>
      <c r="AB23" s="95">
        <v>4128200</v>
      </c>
      <c r="AC23" s="10">
        <v>65.16</v>
      </c>
      <c r="AD23" s="2">
        <f t="shared" si="0"/>
        <v>1.0700000000000074</v>
      </c>
      <c r="AE23" s="138">
        <f t="shared" si="1"/>
        <v>-7.9171741778321092E-3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42605</v>
      </c>
      <c r="X24" s="10">
        <v>65.73</v>
      </c>
      <c r="Y24" s="10">
        <v>66.28</v>
      </c>
      <c r="Z24" s="10">
        <v>65.680000000000007</v>
      </c>
      <c r="AA24" s="10">
        <v>65.680000000000007</v>
      </c>
      <c r="AB24" s="95">
        <v>3551700</v>
      </c>
      <c r="AC24" s="10">
        <v>65.680000000000007</v>
      </c>
      <c r="AD24" s="2">
        <f t="shared" si="0"/>
        <v>0.59999999999999432</v>
      </c>
      <c r="AE24" s="138">
        <f t="shared" si="1"/>
        <v>4.8959608323133619E-3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42604</v>
      </c>
      <c r="X25" s="10">
        <v>65.53</v>
      </c>
      <c r="Y25" s="10">
        <v>65.540000000000006</v>
      </c>
      <c r="Z25" s="10">
        <v>64.959999999999994</v>
      </c>
      <c r="AA25" s="10">
        <v>65.36</v>
      </c>
      <c r="AB25" s="95">
        <v>3230700</v>
      </c>
      <c r="AC25" s="10">
        <v>65.36</v>
      </c>
      <c r="AD25" s="2">
        <f t="shared" si="0"/>
        <v>0.58000000000001251</v>
      </c>
      <c r="AE25" s="138">
        <f t="shared" si="1"/>
        <v>-2.5942316496261331E-3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42601</v>
      </c>
      <c r="X26" s="10">
        <v>65.47</v>
      </c>
      <c r="Y26" s="10">
        <v>65.680000000000007</v>
      </c>
      <c r="Z26" s="10">
        <v>65.069999999999993</v>
      </c>
      <c r="AA26" s="10">
        <v>65.53</v>
      </c>
      <c r="AB26" s="95">
        <v>2783200</v>
      </c>
      <c r="AC26" s="10">
        <v>65.53</v>
      </c>
      <c r="AD26" s="2">
        <f t="shared" si="0"/>
        <v>0.61000000000001364</v>
      </c>
      <c r="AE26" s="138">
        <f t="shared" si="1"/>
        <v>-1.523693432881168E-3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42600</v>
      </c>
      <c r="X27" s="10">
        <v>65.52</v>
      </c>
      <c r="Y27" s="10">
        <v>65.78</v>
      </c>
      <c r="Z27" s="10">
        <v>65.27</v>
      </c>
      <c r="AA27" s="10">
        <v>65.63</v>
      </c>
      <c r="AB27" s="95">
        <v>2807500</v>
      </c>
      <c r="AC27" s="10">
        <v>65.63</v>
      </c>
      <c r="AD27" s="2">
        <f t="shared" si="0"/>
        <v>0.51000000000000512</v>
      </c>
      <c r="AE27" s="138">
        <f t="shared" si="1"/>
        <v>-7.6126674786858306E-4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42599</v>
      </c>
      <c r="X28" s="10">
        <v>65.400000000000006</v>
      </c>
      <c r="Y28" s="10">
        <v>65.849999999999994</v>
      </c>
      <c r="Z28" s="10">
        <v>65.09</v>
      </c>
      <c r="AA28" s="10">
        <v>65.680000000000007</v>
      </c>
      <c r="AB28" s="95">
        <v>3054500</v>
      </c>
      <c r="AC28" s="10">
        <v>65.680000000000007</v>
      </c>
      <c r="AD28" s="2">
        <f t="shared" si="0"/>
        <v>0.75999999999999091</v>
      </c>
      <c r="AE28" s="138">
        <f t="shared" si="1"/>
        <v>5.8192955589588813E-3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42598</v>
      </c>
      <c r="X29" s="10">
        <v>65.61</v>
      </c>
      <c r="Y29" s="10">
        <v>65.67</v>
      </c>
      <c r="Z29" s="10">
        <v>65.28</v>
      </c>
      <c r="AA29" s="10">
        <v>65.3</v>
      </c>
      <c r="AB29" s="95">
        <v>2805600</v>
      </c>
      <c r="AC29" s="10">
        <v>65.3</v>
      </c>
      <c r="AD29" s="2">
        <f t="shared" si="0"/>
        <v>0.39000000000000057</v>
      </c>
      <c r="AE29" s="138">
        <f t="shared" si="1"/>
        <v>-5.0281883285082651E-3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42597</v>
      </c>
      <c r="X30" s="10">
        <v>65.27</v>
      </c>
      <c r="Y30" s="10">
        <v>65.819999999999993</v>
      </c>
      <c r="Z30" s="10">
        <v>65.27</v>
      </c>
      <c r="AA30" s="10">
        <v>65.63</v>
      </c>
      <c r="AB30" s="95">
        <v>3136700</v>
      </c>
      <c r="AC30" s="10">
        <v>65.63</v>
      </c>
      <c r="AD30" s="2">
        <f t="shared" si="0"/>
        <v>0.54999999999999716</v>
      </c>
      <c r="AE30" s="138">
        <f t="shared" si="1"/>
        <v>3.823799327011379E-3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42594</v>
      </c>
      <c r="X31" s="10">
        <v>65.16</v>
      </c>
      <c r="Y31" s="10">
        <v>65.510000000000005</v>
      </c>
      <c r="Z31" s="10">
        <v>65.010000000000005</v>
      </c>
      <c r="AA31" s="10">
        <v>65.38</v>
      </c>
      <c r="AB31" s="95">
        <v>2103800</v>
      </c>
      <c r="AC31" s="10">
        <v>65.38</v>
      </c>
      <c r="AD31" s="2">
        <f t="shared" si="0"/>
        <v>0.5</v>
      </c>
      <c r="AE31" s="138">
        <f t="shared" si="1"/>
        <v>-1.5271838729384868E-3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289</v>
      </c>
      <c r="W32" s="133">
        <v>42593</v>
      </c>
      <c r="X32" s="10">
        <v>65</v>
      </c>
      <c r="Y32" s="10">
        <v>65.66</v>
      </c>
      <c r="Z32" s="10">
        <v>64.89</v>
      </c>
      <c r="AA32" s="10">
        <v>65.48</v>
      </c>
      <c r="AB32" s="95">
        <v>2450100</v>
      </c>
      <c r="AC32" s="10">
        <v>65.48</v>
      </c>
      <c r="AD32" s="2">
        <f t="shared" si="0"/>
        <v>0.76999999999999602</v>
      </c>
      <c r="AE32" s="138">
        <f t="shared" si="1"/>
        <v>1.143033673154159E-2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42592</v>
      </c>
      <c r="X33" s="10">
        <v>65.430000000000007</v>
      </c>
      <c r="Y33" s="10">
        <v>65.5</v>
      </c>
      <c r="Z33" s="10">
        <v>64.58</v>
      </c>
      <c r="AA33" s="10">
        <v>64.739999999999995</v>
      </c>
      <c r="AB33" s="95">
        <v>2883000</v>
      </c>
      <c r="AC33" s="10">
        <v>64.739999999999995</v>
      </c>
      <c r="AD33" s="2">
        <f t="shared" si="0"/>
        <v>0.92000000000000171</v>
      </c>
      <c r="AE33" s="138">
        <f t="shared" si="1"/>
        <v>-9.9403578528828307E-3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42591</v>
      </c>
      <c r="X34" s="10">
        <v>65.83</v>
      </c>
      <c r="Y34" s="10">
        <v>66.010000000000005</v>
      </c>
      <c r="Z34" s="10">
        <v>65.17</v>
      </c>
      <c r="AA34" s="10">
        <v>65.39</v>
      </c>
      <c r="AB34" s="95">
        <v>3701600</v>
      </c>
      <c r="AC34" s="10">
        <v>65.39</v>
      </c>
      <c r="AD34" s="2">
        <f t="shared" si="0"/>
        <v>0.84000000000000341</v>
      </c>
      <c r="AE34" s="138">
        <f t="shared" si="1"/>
        <v>-6.6838827282393876E-3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42590</v>
      </c>
      <c r="X35" s="10">
        <v>65.83</v>
      </c>
      <c r="Y35" s="10">
        <v>66.25</v>
      </c>
      <c r="Z35" s="10">
        <v>65.61</v>
      </c>
      <c r="AA35" s="10">
        <v>65.83</v>
      </c>
      <c r="AB35" s="95">
        <v>3253700</v>
      </c>
      <c r="AC35" s="10">
        <v>65.83</v>
      </c>
      <c r="AD35" s="2">
        <f t="shared" si="0"/>
        <v>0.64000000000000057</v>
      </c>
      <c r="AE35" s="138">
        <f t="shared" si="1"/>
        <v>4.7313797313797146E-3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42587</v>
      </c>
      <c r="X36" s="10">
        <v>64.540000000000006</v>
      </c>
      <c r="Y36" s="10">
        <v>65.709999999999994</v>
      </c>
      <c r="Z36" s="10">
        <v>64.349999999999994</v>
      </c>
      <c r="AA36" s="10">
        <v>65.52</v>
      </c>
      <c r="AB36" s="95">
        <v>4863800</v>
      </c>
      <c r="AC36" s="10">
        <v>65.52</v>
      </c>
      <c r="AD36" s="2">
        <f t="shared" si="0"/>
        <v>1.3599999999999994</v>
      </c>
      <c r="AE36" s="138">
        <f t="shared" si="1"/>
        <v>2.4710666249609048E-2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42586</v>
      </c>
      <c r="X37" s="10">
        <v>63.88</v>
      </c>
      <c r="Y37" s="10">
        <v>64.02</v>
      </c>
      <c r="Z37" s="10">
        <v>63.51</v>
      </c>
      <c r="AA37" s="10">
        <v>63.94</v>
      </c>
      <c r="AB37" s="95">
        <v>3680000</v>
      </c>
      <c r="AC37" s="10">
        <v>63.94</v>
      </c>
      <c r="AD37" s="2">
        <f t="shared" si="0"/>
        <v>0.50999999999999801</v>
      </c>
      <c r="AE37" s="138">
        <f t="shared" si="1"/>
        <v>1.7233275889079192E-3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42585</v>
      </c>
      <c r="X38" s="10">
        <v>63.5</v>
      </c>
      <c r="Y38" s="10">
        <v>64.02</v>
      </c>
      <c r="Z38" s="10">
        <v>63.47</v>
      </c>
      <c r="AA38" s="10">
        <v>63.83</v>
      </c>
      <c r="AB38" s="95">
        <v>3034500</v>
      </c>
      <c r="AC38" s="10">
        <v>63.83</v>
      </c>
      <c r="AD38" s="2">
        <f t="shared" si="0"/>
        <v>0.54999999999999716</v>
      </c>
      <c r="AE38" s="138">
        <f t="shared" si="1"/>
        <v>5.6719710099260023E-3</v>
      </c>
    </row>
    <row r="39" spans="2:31" x14ac:dyDescent="0.25">
      <c r="W39" s="133">
        <v>42584</v>
      </c>
      <c r="X39" s="10">
        <v>63.96</v>
      </c>
      <c r="Y39" s="10">
        <v>64.22</v>
      </c>
      <c r="Z39" s="10">
        <v>63.2</v>
      </c>
      <c r="AA39" s="10">
        <v>63.47</v>
      </c>
      <c r="AB39" s="95">
        <v>2531000</v>
      </c>
      <c r="AC39" s="10">
        <v>63.47</v>
      </c>
      <c r="AD39" s="2">
        <f t="shared" si="0"/>
        <v>1.019999999999996</v>
      </c>
      <c r="AE39" s="138">
        <f t="shared" si="1"/>
        <v>-1.0291595197255532E-2</v>
      </c>
    </row>
    <row r="40" spans="2:31" ht="20.25" thickBot="1" x14ac:dyDescent="0.35">
      <c r="O40" s="567" t="s">
        <v>78</v>
      </c>
      <c r="P40" s="567"/>
      <c r="W40" s="133">
        <v>42583</v>
      </c>
      <c r="X40" s="10">
        <v>64.489999999999995</v>
      </c>
      <c r="Y40" s="10">
        <v>64.739999999999995</v>
      </c>
      <c r="Z40" s="10">
        <v>63.96</v>
      </c>
      <c r="AA40" s="10">
        <v>64.13</v>
      </c>
      <c r="AB40" s="95">
        <v>2913900</v>
      </c>
      <c r="AC40" s="10">
        <v>64.13</v>
      </c>
      <c r="AD40" s="2">
        <f t="shared" si="0"/>
        <v>0.77999999999999403</v>
      </c>
      <c r="AE40" s="138">
        <f t="shared" si="1"/>
        <v>-5.1194539249146409E-3</v>
      </c>
    </row>
    <row r="41" spans="2:31" ht="15.75" thickTop="1" x14ac:dyDescent="0.25">
      <c r="O41" s="83">
        <v>1.1000000000000001</v>
      </c>
      <c r="P41" s="83">
        <f>O41*$Q$4</f>
        <v>70.235000000000014</v>
      </c>
      <c r="Q41" s="2"/>
      <c r="W41" s="133">
        <v>42580</v>
      </c>
      <c r="X41" s="10">
        <v>64.7</v>
      </c>
      <c r="Y41" s="10">
        <v>64.739999999999995</v>
      </c>
      <c r="Z41" s="10">
        <v>64.17</v>
      </c>
      <c r="AA41" s="10">
        <v>64.459999999999994</v>
      </c>
      <c r="AB41" s="95">
        <v>3732700</v>
      </c>
      <c r="AC41" s="10">
        <v>64.459999999999994</v>
      </c>
      <c r="AD41" s="2">
        <f t="shared" si="0"/>
        <v>0.56999999999999318</v>
      </c>
      <c r="AE41" s="138">
        <f t="shared" si="1"/>
        <v>-5.0933786078100063E-3</v>
      </c>
    </row>
    <row r="42" spans="2:31" ht="20.25" thickBot="1" x14ac:dyDescent="0.35">
      <c r="O42" s="83">
        <v>1.0900000000000001</v>
      </c>
      <c r="P42" s="83">
        <f t="shared" ref="P42:P61" si="36">O42*$Q$4</f>
        <v>69.596500000000006</v>
      </c>
      <c r="Q42" s="2"/>
      <c r="T42" s="91" t="s">
        <v>113</v>
      </c>
      <c r="W42" s="133">
        <v>42579</v>
      </c>
      <c r="X42" s="10">
        <v>64.36</v>
      </c>
      <c r="Y42" s="10">
        <v>64.97</v>
      </c>
      <c r="Z42" s="10">
        <v>64.06</v>
      </c>
      <c r="AA42" s="10">
        <v>64.790000000000006</v>
      </c>
      <c r="AB42" s="95">
        <v>3044000</v>
      </c>
      <c r="AC42" s="10">
        <v>64.790000000000006</v>
      </c>
      <c r="AD42" s="2">
        <f t="shared" si="0"/>
        <v>0.90999999999999659</v>
      </c>
      <c r="AE42" s="138">
        <f t="shared" si="1"/>
        <v>3.096454559529338E-3</v>
      </c>
    </row>
    <row r="43" spans="2:31" ht="15.75" thickTop="1" x14ac:dyDescent="0.25">
      <c r="O43" s="83">
        <v>1.08</v>
      </c>
      <c r="P43" s="83">
        <f t="shared" si="36"/>
        <v>68.958000000000013</v>
      </c>
      <c r="Q43" s="2"/>
      <c r="T43" s="128" t="s">
        <v>98</v>
      </c>
      <c r="U43" s="129">
        <v>64.63</v>
      </c>
      <c r="W43" s="133">
        <v>42578</v>
      </c>
      <c r="X43" s="10">
        <v>64.27</v>
      </c>
      <c r="Y43" s="10">
        <v>64.94</v>
      </c>
      <c r="Z43" s="10">
        <v>64.209999999999994</v>
      </c>
      <c r="AA43" s="10">
        <v>64.59</v>
      </c>
      <c r="AB43" s="95">
        <v>3168500</v>
      </c>
      <c r="AC43" s="10">
        <v>64.59</v>
      </c>
      <c r="AD43" s="2">
        <f t="shared" si="0"/>
        <v>0.73000000000000398</v>
      </c>
      <c r="AE43" s="138">
        <f t="shared" si="1"/>
        <v>3.4177411837812421E-3</v>
      </c>
    </row>
    <row r="44" spans="2:31" x14ac:dyDescent="0.25">
      <c r="O44" s="83">
        <v>1.07</v>
      </c>
      <c r="P44" s="83">
        <f t="shared" si="36"/>
        <v>68.319500000000005</v>
      </c>
      <c r="Q44" s="2"/>
      <c r="T44" s="93" t="s">
        <v>99</v>
      </c>
      <c r="U44" s="130">
        <v>64.510000000000005</v>
      </c>
      <c r="W44" s="133">
        <v>42577</v>
      </c>
      <c r="X44" s="10">
        <v>64.430000000000007</v>
      </c>
      <c r="Y44" s="10">
        <v>64.55</v>
      </c>
      <c r="Z44" s="10">
        <v>63.98</v>
      </c>
      <c r="AA44" s="10">
        <v>64.37</v>
      </c>
      <c r="AB44" s="95">
        <v>2745900</v>
      </c>
      <c r="AC44" s="10">
        <v>64.37</v>
      </c>
      <c r="AD44" s="2">
        <f t="shared" si="0"/>
        <v>0.57000000000000028</v>
      </c>
      <c r="AE44" s="138">
        <f t="shared" si="1"/>
        <v>6.2179387533034536E-4</v>
      </c>
    </row>
    <row r="45" spans="2:31" x14ac:dyDescent="0.25">
      <c r="O45" s="83">
        <v>1.06</v>
      </c>
      <c r="P45" s="83">
        <f t="shared" si="36"/>
        <v>67.681000000000012</v>
      </c>
      <c r="Q45" s="2"/>
      <c r="T45" s="93" t="s">
        <v>100</v>
      </c>
      <c r="U45" s="130" t="s">
        <v>570</v>
      </c>
      <c r="W45" s="133">
        <v>42576</v>
      </c>
      <c r="X45" s="10">
        <v>64.2</v>
      </c>
      <c r="Y45" s="10">
        <v>64.42</v>
      </c>
      <c r="Z45" s="10">
        <v>64.040000000000006</v>
      </c>
      <c r="AA45" s="10">
        <v>64.33</v>
      </c>
      <c r="AB45" s="95">
        <v>3060300</v>
      </c>
      <c r="AC45" s="10">
        <v>64.33</v>
      </c>
      <c r="AD45" s="2">
        <f t="shared" si="0"/>
        <v>0.37999999999999545</v>
      </c>
      <c r="AE45" s="138">
        <f t="shared" si="1"/>
        <v>7.7784691972615505E-4</v>
      </c>
    </row>
    <row r="46" spans="2:31" x14ac:dyDescent="0.25">
      <c r="O46" s="83">
        <v>1.05</v>
      </c>
      <c r="P46" s="83">
        <f t="shared" si="36"/>
        <v>67.042500000000004</v>
      </c>
      <c r="Q46" s="2"/>
      <c r="T46" s="93" t="s">
        <v>101</v>
      </c>
      <c r="U46" s="130" t="s">
        <v>571</v>
      </c>
      <c r="W46" s="133">
        <v>42573</v>
      </c>
      <c r="X46" s="10">
        <v>63.4</v>
      </c>
      <c r="Y46" s="10">
        <v>64.34</v>
      </c>
      <c r="Z46" s="10">
        <v>63.37</v>
      </c>
      <c r="AA46" s="10">
        <v>64.28</v>
      </c>
      <c r="AB46" s="95">
        <v>4063400</v>
      </c>
      <c r="AC46" s="10">
        <v>64.28</v>
      </c>
      <c r="AD46" s="2">
        <f t="shared" si="0"/>
        <v>0.97000000000000597</v>
      </c>
      <c r="AE46" s="138">
        <f t="shared" si="1"/>
        <v>1.3400599085606313E-2</v>
      </c>
    </row>
    <row r="47" spans="2:31" x14ac:dyDescent="0.25">
      <c r="O47" s="83">
        <v>1.04</v>
      </c>
      <c r="P47" s="83">
        <f t="shared" si="36"/>
        <v>66.404000000000011</v>
      </c>
      <c r="Q47" s="2"/>
      <c r="T47" s="93" t="s">
        <v>102</v>
      </c>
      <c r="U47" s="130">
        <v>67.95</v>
      </c>
      <c r="W47" s="133">
        <v>42572</v>
      </c>
      <c r="X47" s="10">
        <v>63.8</v>
      </c>
      <c r="Y47" s="10">
        <v>64.38</v>
      </c>
      <c r="Z47" s="10">
        <v>62.88</v>
      </c>
      <c r="AA47" s="10">
        <v>63.43</v>
      </c>
      <c r="AB47" s="95">
        <v>9498600</v>
      </c>
      <c r="AC47" s="10">
        <v>63.43</v>
      </c>
      <c r="AD47" s="2">
        <f t="shared" si="0"/>
        <v>1.4999999999999929</v>
      </c>
      <c r="AE47" s="138">
        <f t="shared" si="1"/>
        <v>-1.6284119106699801E-2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65.765500000000003</v>
      </c>
      <c r="Q48" s="2"/>
      <c r="T48" s="93" t="s">
        <v>103</v>
      </c>
      <c r="U48" s="130">
        <v>1.29521</v>
      </c>
      <c r="W48" s="133">
        <v>42571</v>
      </c>
      <c r="X48" s="10">
        <v>64.290000000000006</v>
      </c>
      <c r="Y48" s="10">
        <v>64.8</v>
      </c>
      <c r="Z48" s="10">
        <v>63.5</v>
      </c>
      <c r="AA48" s="10">
        <v>64.48</v>
      </c>
      <c r="AB48" s="95">
        <v>8315800</v>
      </c>
      <c r="AC48" s="10">
        <v>64.48</v>
      </c>
      <c r="AD48" s="2">
        <f t="shared" si="0"/>
        <v>1.2999999999999972</v>
      </c>
      <c r="AE48" s="138">
        <f t="shared" si="1"/>
        <v>4.9875311720699589E-3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65.12700000000001</v>
      </c>
      <c r="Q49" s="2"/>
      <c r="T49" s="93" t="s">
        <v>123</v>
      </c>
      <c r="U49" s="130" t="s">
        <v>293</v>
      </c>
      <c r="W49" s="133">
        <v>42570</v>
      </c>
      <c r="X49" s="10">
        <v>63.69</v>
      </c>
      <c r="Y49" s="10">
        <v>64.17</v>
      </c>
      <c r="Z49" s="10">
        <v>63.5</v>
      </c>
      <c r="AA49" s="10">
        <v>64.16</v>
      </c>
      <c r="AB49" s="95">
        <v>3840500</v>
      </c>
      <c r="AC49" s="10">
        <v>64.16</v>
      </c>
      <c r="AD49" s="2">
        <f t="shared" si="0"/>
        <v>0.67000000000000171</v>
      </c>
      <c r="AE49" s="138">
        <f t="shared" si="1"/>
        <v>2.6566651039223732E-3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64.488500000000002</v>
      </c>
      <c r="Q50" s="2"/>
      <c r="T50" s="93"/>
      <c r="U50" s="130"/>
      <c r="W50" s="133">
        <v>42569</v>
      </c>
      <c r="X50" s="10">
        <v>63.96</v>
      </c>
      <c r="Y50" s="10">
        <v>64.12</v>
      </c>
      <c r="Z50" s="10">
        <v>63.54</v>
      </c>
      <c r="AA50" s="10">
        <v>63.99</v>
      </c>
      <c r="AB50" s="95">
        <v>3260000</v>
      </c>
      <c r="AC50" s="10">
        <v>63.99</v>
      </c>
      <c r="AD50" s="2">
        <f t="shared" si="0"/>
        <v>0.5800000000000054</v>
      </c>
      <c r="AE50" s="138">
        <f t="shared" si="1"/>
        <v>3.2925682031985648E-3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63.85</v>
      </c>
      <c r="Q51" s="2"/>
      <c r="T51" s="93" t="s">
        <v>105</v>
      </c>
      <c r="U51" s="130" t="s">
        <v>572</v>
      </c>
      <c r="W51" s="133">
        <v>42566</v>
      </c>
      <c r="X51" s="10">
        <v>63.95</v>
      </c>
      <c r="Y51" s="10">
        <v>64.11</v>
      </c>
      <c r="Z51" s="10">
        <v>63.31</v>
      </c>
      <c r="AA51" s="10">
        <v>63.78</v>
      </c>
      <c r="AB51" s="95">
        <v>3675600</v>
      </c>
      <c r="AC51" s="10">
        <v>63.78</v>
      </c>
      <c r="AD51" s="2">
        <f t="shared" si="0"/>
        <v>0.79999999999999716</v>
      </c>
      <c r="AE51" s="138">
        <f t="shared" si="1"/>
        <v>2.6725357648169634E-3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63.211500000000001</v>
      </c>
      <c r="Q52" s="2"/>
      <c r="T52" s="93" t="s">
        <v>106</v>
      </c>
      <c r="U52" s="130" t="s">
        <v>405</v>
      </c>
      <c r="W52" s="133">
        <v>42565</v>
      </c>
      <c r="X52" s="10">
        <v>63.66</v>
      </c>
      <c r="Y52" s="10">
        <v>64</v>
      </c>
      <c r="Z52" s="10">
        <v>63.41</v>
      </c>
      <c r="AA52" s="10">
        <v>63.61</v>
      </c>
      <c r="AB52" s="95">
        <v>4417200</v>
      </c>
      <c r="AC52" s="10">
        <v>63.61</v>
      </c>
      <c r="AD52" s="2">
        <f t="shared" si="0"/>
        <v>0.59000000000000341</v>
      </c>
      <c r="AE52" s="138">
        <f t="shared" si="1"/>
        <v>8.0824088748019385E-3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62.573</v>
      </c>
      <c r="Q53" s="2"/>
      <c r="T53" s="93" t="s">
        <v>107</v>
      </c>
      <c r="U53" s="131">
        <v>5083894</v>
      </c>
      <c r="W53" s="133">
        <v>42564</v>
      </c>
      <c r="X53" s="10">
        <v>62.98</v>
      </c>
      <c r="Y53" s="10">
        <v>63.35</v>
      </c>
      <c r="Z53" s="10">
        <v>62.64</v>
      </c>
      <c r="AA53" s="10">
        <v>63.1</v>
      </c>
      <c r="AB53" s="95">
        <v>3887600</v>
      </c>
      <c r="AC53" s="10">
        <v>63.1</v>
      </c>
      <c r="AD53" s="2">
        <f t="shared" si="0"/>
        <v>0.71000000000000085</v>
      </c>
      <c r="AE53" s="138">
        <f t="shared" si="1"/>
        <v>1.5873015873015817E-3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61.9345</v>
      </c>
      <c r="T54" s="93" t="s">
        <v>110</v>
      </c>
      <c r="U54" s="131">
        <v>4401870</v>
      </c>
      <c r="W54" s="133">
        <v>42563</v>
      </c>
      <c r="X54" s="10">
        <v>62.63</v>
      </c>
      <c r="Y54" s="10">
        <v>63.33</v>
      </c>
      <c r="Z54" s="10">
        <v>62.63</v>
      </c>
      <c r="AA54" s="10">
        <v>63</v>
      </c>
      <c r="AB54" s="95">
        <v>4531900</v>
      </c>
      <c r="AC54" s="10">
        <v>63</v>
      </c>
      <c r="AD54" s="2">
        <f t="shared" si="0"/>
        <v>0.69999999999999574</v>
      </c>
      <c r="AE54" s="138">
        <f t="shared" si="1"/>
        <v>1.3513513513513598E-2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61.295999999999999</v>
      </c>
      <c r="T55" s="93" t="s">
        <v>108</v>
      </c>
      <c r="U55" s="130" t="s">
        <v>573</v>
      </c>
      <c r="W55" s="133">
        <v>42562</v>
      </c>
      <c r="X55" s="10">
        <v>61.95</v>
      </c>
      <c r="Y55" s="10">
        <v>62.46</v>
      </c>
      <c r="Z55" s="10">
        <v>61.86</v>
      </c>
      <c r="AA55" s="10">
        <v>62.16</v>
      </c>
      <c r="AB55" s="95">
        <v>3414400</v>
      </c>
      <c r="AC55" s="10">
        <v>62.16</v>
      </c>
      <c r="AD55" s="2">
        <f t="shared" si="0"/>
        <v>0.60000000000000142</v>
      </c>
      <c r="AE55" s="138">
        <f t="shared" si="1"/>
        <v>1.0896080663522545E-2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60.657499999999999</v>
      </c>
      <c r="T56" s="93" t="s">
        <v>111</v>
      </c>
      <c r="U56" s="130">
        <v>11.29</v>
      </c>
      <c r="W56" s="133">
        <v>42559</v>
      </c>
      <c r="X56" s="10">
        <v>60.68</v>
      </c>
      <c r="Y56" s="10">
        <v>61.6</v>
      </c>
      <c r="Z56" s="10">
        <v>60.55</v>
      </c>
      <c r="AA56" s="10">
        <v>61.49</v>
      </c>
      <c r="AB56" s="95">
        <v>5768400</v>
      </c>
      <c r="AC56" s="10">
        <v>61.49</v>
      </c>
      <c r="AD56" s="2">
        <f t="shared" si="0"/>
        <v>1.0500000000000043</v>
      </c>
      <c r="AE56" s="138">
        <f t="shared" si="1"/>
        <v>2.8088948336398634E-2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60.018999999999998</v>
      </c>
      <c r="T57" s="93" t="s">
        <v>112</v>
      </c>
      <c r="U57" s="130">
        <v>5.65</v>
      </c>
      <c r="W57" s="133">
        <v>42558</v>
      </c>
      <c r="X57" s="10">
        <v>59.48</v>
      </c>
      <c r="Y57" s="10">
        <v>60.33</v>
      </c>
      <c r="Z57" s="10">
        <v>59.38</v>
      </c>
      <c r="AA57" s="10">
        <v>59.81</v>
      </c>
      <c r="AB57" s="95">
        <v>5077400</v>
      </c>
      <c r="AC57" s="10">
        <v>59.81</v>
      </c>
      <c r="AD57" s="2">
        <f t="shared" si="0"/>
        <v>0.94999999999999574</v>
      </c>
      <c r="AE57" s="138">
        <f t="shared" si="1"/>
        <v>5.5480833893746251E-3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59.380500000000005</v>
      </c>
      <c r="T58" s="93" t="s">
        <v>109</v>
      </c>
      <c r="U58" s="130" t="s">
        <v>574</v>
      </c>
      <c r="W58" s="133">
        <v>42557</v>
      </c>
      <c r="X58" s="10">
        <v>58.75</v>
      </c>
      <c r="Y58" s="10">
        <v>59.73</v>
      </c>
      <c r="Z58" s="10">
        <v>58.25</v>
      </c>
      <c r="AA58" s="10">
        <v>59.48</v>
      </c>
      <c r="AB58" s="95">
        <v>5484400</v>
      </c>
      <c r="AC58" s="10">
        <v>59.48</v>
      </c>
      <c r="AD58" s="2">
        <f t="shared" si="0"/>
        <v>1.4799999999999969</v>
      </c>
      <c r="AE58" s="138">
        <f t="shared" si="1"/>
        <v>5.5790363482670635E-3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58.742000000000004</v>
      </c>
      <c r="W59" s="133">
        <v>42556</v>
      </c>
      <c r="X59" s="10">
        <v>60.22</v>
      </c>
      <c r="Y59" s="10">
        <v>60.39</v>
      </c>
      <c r="Z59" s="10">
        <v>58.96</v>
      </c>
      <c r="AA59" s="10">
        <v>59.15</v>
      </c>
      <c r="AB59" s="95">
        <v>4911800</v>
      </c>
      <c r="AC59" s="10">
        <v>59.15</v>
      </c>
      <c r="AD59" s="2">
        <f t="shared" si="0"/>
        <v>1.4299999999999997</v>
      </c>
      <c r="AE59" s="138">
        <f t="shared" si="1"/>
        <v>-2.5374855824682796E-2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58.103500000000004</v>
      </c>
      <c r="W60" s="133">
        <v>42552</v>
      </c>
      <c r="X60" s="10">
        <v>60.76</v>
      </c>
      <c r="Y60" s="10">
        <v>61.52</v>
      </c>
      <c r="Z60" s="10">
        <v>60.57</v>
      </c>
      <c r="AA60" s="10">
        <v>60.69</v>
      </c>
      <c r="AB60" s="95">
        <v>4166500</v>
      </c>
      <c r="AC60" s="10">
        <v>60.69</v>
      </c>
      <c r="AD60" s="2">
        <f t="shared" si="0"/>
        <v>0.95000000000000284</v>
      </c>
      <c r="AE60" s="138">
        <f t="shared" si="1"/>
        <v>-1.1520737327188613E-3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57.465000000000003</v>
      </c>
      <c r="W61" s="133">
        <v>42551</v>
      </c>
      <c r="X61" s="10">
        <v>59.87</v>
      </c>
      <c r="Y61" s="10">
        <v>60.76</v>
      </c>
      <c r="Z61" s="10">
        <v>58.82</v>
      </c>
      <c r="AA61" s="10">
        <v>60.76</v>
      </c>
      <c r="AB61" s="95">
        <v>8535400</v>
      </c>
      <c r="AC61" s="10">
        <v>60.76</v>
      </c>
      <c r="AD61" s="2">
        <f t="shared" si="0"/>
        <v>1.9399999999999977</v>
      </c>
      <c r="AE61" s="138">
        <f t="shared" si="1"/>
        <v>1.8950192855945014E-2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42550</v>
      </c>
      <c r="X62" s="10">
        <v>57.95</v>
      </c>
      <c r="Y62" s="10">
        <v>59.7</v>
      </c>
      <c r="Z62" s="10">
        <v>57.86</v>
      </c>
      <c r="AA62" s="10">
        <v>59.63</v>
      </c>
      <c r="AB62" s="95">
        <v>6281100</v>
      </c>
      <c r="AC62" s="10">
        <v>59.63</v>
      </c>
      <c r="AD62" s="2">
        <f t="shared" si="0"/>
        <v>1.8400000000000034</v>
      </c>
      <c r="AE62" s="138" t="e">
        <f t="shared" si="1"/>
        <v>#DIV/0!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42550</v>
      </c>
      <c r="X63" s="10" t="s">
        <v>253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42549</v>
      </c>
      <c r="X64" s="10">
        <v>58.25</v>
      </c>
      <c r="Y64" s="10">
        <v>58.61</v>
      </c>
      <c r="Z64" s="10">
        <v>57.15</v>
      </c>
      <c r="AA64" s="10">
        <v>57.9</v>
      </c>
      <c r="AB64" s="95">
        <v>8294300</v>
      </c>
      <c r="AC64" s="10">
        <v>57.61</v>
      </c>
      <c r="AD64" s="2">
        <f t="shared" si="0"/>
        <v>1.4600000000000009</v>
      </c>
      <c r="AE64" s="138">
        <f t="shared" si="1"/>
        <v>4.0083652840710027E-3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42548</v>
      </c>
      <c r="X65" s="10">
        <v>59.34</v>
      </c>
      <c r="Y65" s="10">
        <v>59.34</v>
      </c>
      <c r="Z65" s="10">
        <v>57.33</v>
      </c>
      <c r="AA65" s="10">
        <v>57.67</v>
      </c>
      <c r="AB65" s="95">
        <v>7567600</v>
      </c>
      <c r="AC65" s="10">
        <v>57.38</v>
      </c>
      <c r="AD65" s="2">
        <f t="shared" si="0"/>
        <v>2.0100000000000051</v>
      </c>
      <c r="AE65" s="138">
        <f t="shared" si="1"/>
        <v>-3.9825970548862055E-2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42545</v>
      </c>
      <c r="X66" s="10">
        <v>60.48</v>
      </c>
      <c r="Y66" s="10">
        <v>61.7</v>
      </c>
      <c r="Z66" s="10">
        <v>60</v>
      </c>
      <c r="AA66" s="10">
        <v>60.06</v>
      </c>
      <c r="AB66" s="95">
        <v>10798700</v>
      </c>
      <c r="AC66" s="10">
        <v>59.76</v>
      </c>
      <c r="AD66" s="2">
        <f t="shared" si="0"/>
        <v>1.7000000000000028</v>
      </c>
      <c r="AE66" s="138">
        <f t="shared" si="1"/>
        <v>-5.0373430796122665E-2</v>
      </c>
    </row>
    <row r="67" spans="1:31" ht="15.75" thickBot="1" x14ac:dyDescent="0.3">
      <c r="A67" s="493" t="s">
        <v>202</v>
      </c>
      <c r="B67" s="494"/>
      <c r="C67" s="495">
        <f>SumByColor($A$19,C50:C65)</f>
        <v>0</v>
      </c>
      <c r="D67" s="495"/>
      <c r="E67" s="495"/>
      <c r="F67" s="496">
        <f>SumByColor($A$19,F50:F65)</f>
        <v>0</v>
      </c>
      <c r="G67" s="495"/>
      <c r="H67" s="495">
        <f>SumByColor($A$19,H50:H65)</f>
        <v>0</v>
      </c>
      <c r="I67" s="495"/>
      <c r="J67" s="495"/>
      <c r="K67" s="496">
        <f>SumByColor($A$19,K50:K65)</f>
        <v>0</v>
      </c>
      <c r="L67" s="495"/>
      <c r="M67" s="496">
        <f t="shared" ref="M67" si="37">SumByColor($A$19,M50:M65)</f>
        <v>0</v>
      </c>
      <c r="W67" s="133">
        <v>42544</v>
      </c>
      <c r="X67" s="10">
        <v>62.84</v>
      </c>
      <c r="Y67" s="10">
        <v>63.27</v>
      </c>
      <c r="Z67" s="10">
        <v>62.47</v>
      </c>
      <c r="AA67" s="10">
        <v>63.25</v>
      </c>
      <c r="AB67" s="95">
        <v>3624600</v>
      </c>
      <c r="AC67" s="10">
        <v>62.93</v>
      </c>
      <c r="AD67" s="2">
        <f>Y67-Z67</f>
        <v>0.80000000000000426</v>
      </c>
      <c r="AE67" s="138" t="e">
        <f>AC67/#REF!-1</f>
        <v>#REF!</v>
      </c>
    </row>
    <row r="68" spans="1:31" x14ac:dyDescent="0.25">
      <c r="W68" s="133">
        <v>42543</v>
      </c>
      <c r="X68" s="10">
        <v>62.29</v>
      </c>
      <c r="Y68" s="10">
        <v>62.64</v>
      </c>
      <c r="Z68" s="10">
        <v>61.88</v>
      </c>
      <c r="AA68" s="10">
        <v>61.95</v>
      </c>
      <c r="AB68" s="95">
        <v>3462800</v>
      </c>
      <c r="AC68" s="10">
        <v>61.64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97" priority="9">
      <formula>F36&gt;0</formula>
    </cfRule>
    <cfRule type="expression" dxfId="696" priority="10">
      <formula>F36&lt;0</formula>
    </cfRule>
  </conditionalFormatting>
  <conditionalFormatting sqref="F25:F35">
    <cfRule type="expression" dxfId="695" priority="7">
      <formula>F25&gt;0</formula>
    </cfRule>
    <cfRule type="expression" dxfId="694" priority="8">
      <formula>F25&lt;0</formula>
    </cfRule>
  </conditionalFormatting>
  <conditionalFormatting sqref="H25:H35">
    <cfRule type="expression" dxfId="693" priority="5">
      <formula>H25&gt;0</formula>
    </cfRule>
    <cfRule type="expression" dxfId="692" priority="6">
      <formula>H25&lt;0</formula>
    </cfRule>
  </conditionalFormatting>
  <conditionalFormatting sqref="Q7">
    <cfRule type="expression" dxfId="691" priority="3">
      <formula>Q7&gt;0</formula>
    </cfRule>
    <cfRule type="expression" dxfId="690" priority="4">
      <formula>Q7&lt;0</formula>
    </cfRule>
  </conditionalFormatting>
  <conditionalFormatting sqref="Q8">
    <cfRule type="expression" dxfId="689" priority="1">
      <formula>Q8&gt;0</formula>
    </cfRule>
    <cfRule type="expression" dxfId="68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362</v>
      </c>
      <c r="B2" s="527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42636</v>
      </c>
      <c r="X2" s="10">
        <v>71.27</v>
      </c>
      <c r="Y2" s="10">
        <v>72.5</v>
      </c>
      <c r="Z2" s="10">
        <v>71.260000000000005</v>
      </c>
      <c r="AA2" s="10">
        <v>72.09</v>
      </c>
      <c r="AB2" s="95">
        <v>2707800</v>
      </c>
      <c r="AC2" s="10">
        <v>72.09</v>
      </c>
      <c r="AD2" s="2">
        <f>Y2-Z2</f>
        <v>1.2399999999999949</v>
      </c>
      <c r="AE2" s="138">
        <f>AC2/AC3-1</f>
        <v>2.7820280984838242E-3</v>
      </c>
    </row>
    <row r="3" spans="1:31" x14ac:dyDescent="0.25">
      <c r="A3" s="23" t="s">
        <v>71</v>
      </c>
      <c r="B3" s="527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42635</v>
      </c>
      <c r="X3" s="10">
        <v>72.39</v>
      </c>
      <c r="Y3" s="10">
        <v>72.8</v>
      </c>
      <c r="Z3" s="10">
        <v>71.59</v>
      </c>
      <c r="AA3" s="10">
        <v>71.89</v>
      </c>
      <c r="AB3" s="95">
        <v>4682900</v>
      </c>
      <c r="AC3" s="10">
        <v>71.89</v>
      </c>
      <c r="AD3" s="2">
        <f t="shared" ref="AD3:AD66" si="0">Y3-Z3</f>
        <v>1.2099999999999937</v>
      </c>
      <c r="AE3" s="138">
        <f t="shared" ref="AE3:AE66" si="1">AC3/AC4-1</f>
        <v>-4.0177334441674484E-3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72.09</v>
      </c>
      <c r="R4" s="565">
        <v>2.8E-3</v>
      </c>
      <c r="T4" s="163"/>
      <c r="U4" s="1"/>
      <c r="W4" s="133">
        <v>42634</v>
      </c>
      <c r="X4" s="10">
        <v>71.62</v>
      </c>
      <c r="Y4" s="10">
        <v>72.260000000000005</v>
      </c>
      <c r="Z4" s="10">
        <v>71.400000000000006</v>
      </c>
      <c r="AA4" s="10">
        <v>72.180000000000007</v>
      </c>
      <c r="AB4" s="95">
        <v>3098500</v>
      </c>
      <c r="AC4" s="10">
        <v>72.180000000000007</v>
      </c>
      <c r="AD4" s="2">
        <f t="shared" si="0"/>
        <v>0.85999999999999943</v>
      </c>
      <c r="AE4" s="138">
        <f t="shared" si="1"/>
        <v>6.4138315672059854E-3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2883.6000000000004</v>
      </c>
      <c r="W5" s="133">
        <v>42633</v>
      </c>
      <c r="X5" s="10">
        <v>71.930000000000007</v>
      </c>
      <c r="Y5" s="10">
        <v>72.31</v>
      </c>
      <c r="Z5" s="10">
        <v>71.290000000000006</v>
      </c>
      <c r="AA5" s="10">
        <v>71.72</v>
      </c>
      <c r="AB5" s="95">
        <v>2792700</v>
      </c>
      <c r="AC5" s="10">
        <v>71.72</v>
      </c>
      <c r="AD5" s="2">
        <f t="shared" si="0"/>
        <v>1.019999999999996</v>
      </c>
      <c r="AE5" s="138">
        <f t="shared" si="1"/>
        <v>-1.5313935681470214E-3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42632</v>
      </c>
      <c r="X6" s="10">
        <v>71.92</v>
      </c>
      <c r="Y6" s="10">
        <v>72.47</v>
      </c>
      <c r="Z6" s="10">
        <v>71.52</v>
      </c>
      <c r="AA6" s="10">
        <v>71.83</v>
      </c>
      <c r="AB6" s="95">
        <v>4095400</v>
      </c>
      <c r="AC6" s="10">
        <v>71.83</v>
      </c>
      <c r="AD6" s="2">
        <f t="shared" si="0"/>
        <v>0.95000000000000284</v>
      </c>
      <c r="AE6" s="138">
        <f t="shared" si="1"/>
        <v>-1.112501738283922E-3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33.000000000000455</v>
      </c>
      <c r="R7" s="30">
        <v>42650</v>
      </c>
      <c r="W7" s="133">
        <v>42629</v>
      </c>
      <c r="X7" s="10">
        <v>71.89</v>
      </c>
      <c r="Y7" s="10">
        <v>72.36</v>
      </c>
      <c r="Z7" s="10">
        <v>71.11</v>
      </c>
      <c r="AA7" s="10">
        <v>71.91</v>
      </c>
      <c r="AB7" s="95">
        <v>9022600</v>
      </c>
      <c r="AC7" s="10">
        <v>71.91</v>
      </c>
      <c r="AD7" s="2">
        <f t="shared" si="0"/>
        <v>1.25</v>
      </c>
      <c r="AE7" s="138">
        <f t="shared" si="1"/>
        <v>-8.5481869571212288E-3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33.000000000000455</v>
      </c>
      <c r="W8" s="133">
        <v>42628</v>
      </c>
      <c r="X8" s="10">
        <v>71.5</v>
      </c>
      <c r="Y8" s="10">
        <v>72.61</v>
      </c>
      <c r="Z8" s="10">
        <v>71.09</v>
      </c>
      <c r="AA8" s="10">
        <v>72.53</v>
      </c>
      <c r="AB8" s="95">
        <v>4934100</v>
      </c>
      <c r="AC8" s="10">
        <v>72.53</v>
      </c>
      <c r="AD8" s="2">
        <f t="shared" si="0"/>
        <v>1.519999999999996</v>
      </c>
      <c r="AE8" s="138">
        <f t="shared" si="1"/>
        <v>1.4263739337155634E-2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1.1576510208377343E-2</v>
      </c>
      <c r="W9" s="133">
        <v>42627</v>
      </c>
      <c r="X9" s="10">
        <v>70.42</v>
      </c>
      <c r="Y9" s="10">
        <v>71.67</v>
      </c>
      <c r="Z9" s="10">
        <v>70.25</v>
      </c>
      <c r="AA9" s="10">
        <v>71.510000000000005</v>
      </c>
      <c r="AB9" s="95">
        <v>5729800</v>
      </c>
      <c r="AC9" s="10">
        <v>71.510000000000005</v>
      </c>
      <c r="AD9" s="2">
        <f t="shared" si="0"/>
        <v>1.4200000000000017</v>
      </c>
      <c r="AE9" s="138">
        <f t="shared" si="1"/>
        <v>1.6055697641375488E-2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42626</v>
      </c>
      <c r="X10" s="10">
        <v>71.569999999999993</v>
      </c>
      <c r="Y10" s="10">
        <v>71.709999999999994</v>
      </c>
      <c r="Z10" s="10">
        <v>70.05</v>
      </c>
      <c r="AA10" s="10">
        <v>70.38</v>
      </c>
      <c r="AB10" s="95">
        <v>4145800</v>
      </c>
      <c r="AC10" s="10">
        <v>70.38</v>
      </c>
      <c r="AD10" s="2">
        <f t="shared" si="0"/>
        <v>1.6599999999999966</v>
      </c>
      <c r="AE10" s="138">
        <f t="shared" si="1"/>
        <v>-1.9367423714644061E-2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1.3899999999999999E-2</v>
      </c>
      <c r="W11" s="133">
        <v>42625</v>
      </c>
      <c r="X11" s="10">
        <v>70.489999999999995</v>
      </c>
      <c r="Y11" s="10">
        <v>71.92</v>
      </c>
      <c r="Z11" s="10">
        <v>70.06</v>
      </c>
      <c r="AA11" s="10">
        <v>71.77</v>
      </c>
      <c r="AB11" s="95">
        <v>5023600</v>
      </c>
      <c r="AC11" s="10">
        <v>71.77</v>
      </c>
      <c r="AD11" s="2">
        <f t="shared" si="0"/>
        <v>1.8599999999999994</v>
      </c>
      <c r="AE11" s="138" t="e">
        <f t="shared" si="1"/>
        <v>#DIV/0!</v>
      </c>
    </row>
    <row r="12" spans="1:31" x14ac:dyDescent="0.25">
      <c r="H12" s="72"/>
      <c r="W12" s="133">
        <v>42625</v>
      </c>
      <c r="X12" s="10" t="s">
        <v>126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42622</v>
      </c>
      <c r="X13" s="10">
        <v>70.44</v>
      </c>
      <c r="Y13" s="10">
        <v>71.3</v>
      </c>
      <c r="Z13" s="10">
        <v>70.099999999999994</v>
      </c>
      <c r="AA13" s="10">
        <v>70.58</v>
      </c>
      <c r="AB13" s="95">
        <v>5818700</v>
      </c>
      <c r="AC13" s="10">
        <v>70.33</v>
      </c>
      <c r="AD13" s="2">
        <f t="shared" si="0"/>
        <v>1.2000000000000028</v>
      </c>
      <c r="AE13" s="138">
        <f t="shared" si="1"/>
        <v>-1.2780460096564195E-3</v>
      </c>
    </row>
    <row r="14" spans="1:31" x14ac:dyDescent="0.25">
      <c r="H14" s="72"/>
      <c r="W14" s="133">
        <v>42621</v>
      </c>
      <c r="X14" s="10">
        <v>71.239999999999995</v>
      </c>
      <c r="Y14" s="10">
        <v>71.599999999999994</v>
      </c>
      <c r="Z14" s="10">
        <v>70.44</v>
      </c>
      <c r="AA14" s="10">
        <v>70.67</v>
      </c>
      <c r="AB14" s="95">
        <v>5009600</v>
      </c>
      <c r="AC14" s="10">
        <v>70.42</v>
      </c>
      <c r="AD14" s="2">
        <f t="shared" si="0"/>
        <v>1.1599999999999966</v>
      </c>
      <c r="AE14" s="138">
        <f t="shared" si="1"/>
        <v>-1.51048951048951E-2</v>
      </c>
    </row>
    <row r="15" spans="1:31" x14ac:dyDescent="0.25">
      <c r="H15" s="72"/>
      <c r="W15" s="133">
        <v>42620</v>
      </c>
      <c r="X15" s="10">
        <v>71.959999999999994</v>
      </c>
      <c r="Y15" s="10">
        <v>72.33</v>
      </c>
      <c r="Z15" s="10">
        <v>70.87</v>
      </c>
      <c r="AA15" s="10">
        <v>71.75</v>
      </c>
      <c r="AB15" s="95">
        <v>7301300</v>
      </c>
      <c r="AC15" s="10">
        <v>71.5</v>
      </c>
      <c r="AD15" s="2">
        <f t="shared" si="0"/>
        <v>1.4599999999999937</v>
      </c>
      <c r="AE15" s="138">
        <f t="shared" si="1"/>
        <v>-3.3454139949817829E-3</v>
      </c>
    </row>
    <row r="16" spans="1:31" x14ac:dyDescent="0.25">
      <c r="H16" s="72"/>
      <c r="W16" s="133">
        <v>42619</v>
      </c>
      <c r="X16" s="10">
        <v>73.02</v>
      </c>
      <c r="Y16" s="10">
        <v>73.5</v>
      </c>
      <c r="Z16" s="10">
        <v>71.930000000000007</v>
      </c>
      <c r="AA16" s="10">
        <v>72</v>
      </c>
      <c r="AB16" s="95">
        <v>7066000</v>
      </c>
      <c r="AC16" s="10">
        <v>71.739999999999995</v>
      </c>
      <c r="AD16" s="2">
        <f t="shared" si="0"/>
        <v>1.5699999999999932</v>
      </c>
      <c r="AE16" s="138">
        <f t="shared" si="1"/>
        <v>-1.8067341910758428E-2</v>
      </c>
    </row>
    <row r="17" spans="1:31" x14ac:dyDescent="0.25">
      <c r="W17" s="133">
        <v>42615</v>
      </c>
      <c r="X17" s="10">
        <v>73.81</v>
      </c>
      <c r="Y17" s="10">
        <v>74.349999999999994</v>
      </c>
      <c r="Z17" s="10">
        <v>72.87</v>
      </c>
      <c r="AA17" s="10">
        <v>73.319999999999993</v>
      </c>
      <c r="AB17" s="95">
        <v>4301200</v>
      </c>
      <c r="AC17" s="10">
        <v>73.06</v>
      </c>
      <c r="AD17" s="2">
        <f t="shared" si="0"/>
        <v>1.4799999999999898</v>
      </c>
      <c r="AE17" s="138">
        <f t="shared" si="1"/>
        <v>-6.256800870511392E-3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73.89</v>
      </c>
      <c r="Y18" s="10">
        <v>74.39</v>
      </c>
      <c r="Z18" s="10">
        <v>73.069999999999993</v>
      </c>
      <c r="AA18" s="10">
        <v>73.78</v>
      </c>
      <c r="AB18" s="95">
        <v>5608000</v>
      </c>
      <c r="AC18" s="10">
        <v>73.52</v>
      </c>
      <c r="AD18" s="2">
        <f t="shared" si="0"/>
        <v>1.3200000000000074</v>
      </c>
      <c r="AE18" s="138">
        <f t="shared" si="1"/>
        <v>5.0580997949418727E-3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75.17</v>
      </c>
      <c r="Y19" s="10">
        <v>75.25</v>
      </c>
      <c r="Z19" s="10">
        <v>73.19</v>
      </c>
      <c r="AA19" s="10">
        <v>73.41</v>
      </c>
      <c r="AB19" s="95">
        <v>9670000</v>
      </c>
      <c r="AC19" s="10">
        <v>73.150000000000006</v>
      </c>
      <c r="AD19" s="2">
        <f t="shared" si="0"/>
        <v>2.0600000000000023</v>
      </c>
      <c r="AE19" s="138">
        <f t="shared" si="1"/>
        <v>-2.9583443884319327E-2</v>
      </c>
    </row>
    <row r="20" spans="1:31" x14ac:dyDescent="0.25">
      <c r="W20" s="133">
        <v>42612</v>
      </c>
      <c r="X20" s="10">
        <v>77.19</v>
      </c>
      <c r="Y20" s="10">
        <v>77.45</v>
      </c>
      <c r="Z20" s="10">
        <v>75.400000000000006</v>
      </c>
      <c r="AA20" s="10">
        <v>75.650000000000006</v>
      </c>
      <c r="AB20" s="95">
        <v>5509000</v>
      </c>
      <c r="AC20" s="10">
        <v>75.38</v>
      </c>
      <c r="AD20" s="2">
        <f t="shared" si="0"/>
        <v>2.0499999999999972</v>
      </c>
      <c r="AE20" s="138">
        <f t="shared" si="1"/>
        <v>-2.3828023828023848E-2</v>
      </c>
    </row>
    <row r="21" spans="1:31" x14ac:dyDescent="0.25">
      <c r="W21" s="133">
        <v>42611</v>
      </c>
      <c r="X21" s="10">
        <v>75.78</v>
      </c>
      <c r="Y21" s="10">
        <v>77.790000000000006</v>
      </c>
      <c r="Z21" s="10">
        <v>75.48</v>
      </c>
      <c r="AA21" s="10">
        <v>77.489999999999995</v>
      </c>
      <c r="AB21" s="95">
        <v>8034100</v>
      </c>
      <c r="AC21" s="10">
        <v>77.22</v>
      </c>
      <c r="AD21" s="2">
        <f t="shared" si="0"/>
        <v>2.3100000000000023</v>
      </c>
      <c r="AE21" s="138">
        <f t="shared" si="1"/>
        <v>2.6452213212813991E-2</v>
      </c>
    </row>
    <row r="22" spans="1:31" x14ac:dyDescent="0.25">
      <c r="W22" s="133">
        <v>42608</v>
      </c>
      <c r="X22" s="10">
        <v>75.239999999999995</v>
      </c>
      <c r="Y22" s="10">
        <v>77.36</v>
      </c>
      <c r="Z22" s="10">
        <v>75.2</v>
      </c>
      <c r="AA22" s="10">
        <v>75.5</v>
      </c>
      <c r="AB22" s="95">
        <v>11792200</v>
      </c>
      <c r="AC22" s="10">
        <v>75.23</v>
      </c>
      <c r="AD22" s="2">
        <f t="shared" si="0"/>
        <v>2.1599999999999966</v>
      </c>
      <c r="AE22" s="138">
        <f t="shared" si="1"/>
        <v>-1.4600477833820458E-3</v>
      </c>
    </row>
    <row r="23" spans="1:31" x14ac:dyDescent="0.25">
      <c r="W23" s="133">
        <v>42607</v>
      </c>
      <c r="X23" s="10">
        <v>81.59</v>
      </c>
      <c r="Y23" s="10">
        <v>82.28</v>
      </c>
      <c r="Z23" s="10">
        <v>75.13</v>
      </c>
      <c r="AA23" s="10">
        <v>75.61</v>
      </c>
      <c r="AB23" s="95">
        <v>29850400</v>
      </c>
      <c r="AC23" s="10">
        <v>75.34</v>
      </c>
      <c r="AD23" s="2">
        <f t="shared" si="0"/>
        <v>7.1500000000000057</v>
      </c>
      <c r="AE23" s="138">
        <f t="shared" si="1"/>
        <v>-0.17625191340476698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91.6</v>
      </c>
      <c r="Y24" s="10">
        <v>92.01</v>
      </c>
      <c r="Z24" s="10">
        <v>91.4</v>
      </c>
      <c r="AA24" s="10">
        <v>91.79</v>
      </c>
      <c r="AB24" s="95">
        <v>3004900</v>
      </c>
      <c r="AC24" s="10">
        <v>91.46</v>
      </c>
      <c r="AD24" s="2">
        <f t="shared" si="0"/>
        <v>0.60999999999999943</v>
      </c>
      <c r="AE24" s="138">
        <f t="shared" si="1"/>
        <v>3.1808709005154423E-3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42605</v>
      </c>
      <c r="X25" s="10">
        <v>91.13</v>
      </c>
      <c r="Y25" s="10">
        <v>91.68</v>
      </c>
      <c r="Z25" s="10">
        <v>90.9</v>
      </c>
      <c r="AA25" s="10">
        <v>91.49</v>
      </c>
      <c r="AB25" s="95">
        <v>2038300</v>
      </c>
      <c r="AC25" s="10">
        <v>91.17</v>
      </c>
      <c r="AD25" s="2">
        <f t="shared" si="0"/>
        <v>0.78000000000000114</v>
      </c>
      <c r="AE25" s="138">
        <f t="shared" si="1"/>
        <v>7.6259946949601698E-3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42604</v>
      </c>
      <c r="X26" s="10">
        <v>91.12</v>
      </c>
      <c r="Y26" s="10">
        <v>91.38</v>
      </c>
      <c r="Z26" s="10">
        <v>90.24</v>
      </c>
      <c r="AA26" s="10">
        <v>90.8</v>
      </c>
      <c r="AB26" s="95">
        <v>2580800</v>
      </c>
      <c r="AC26" s="10">
        <v>90.48</v>
      </c>
      <c r="AD26" s="2">
        <f t="shared" si="0"/>
        <v>1.1400000000000006</v>
      </c>
      <c r="AE26" s="138">
        <f t="shared" si="1"/>
        <v>-5.5230310394338566E-4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42601</v>
      </c>
      <c r="X27" s="10">
        <v>91.6</v>
      </c>
      <c r="Y27" s="10">
        <v>91.87</v>
      </c>
      <c r="Z27" s="10">
        <v>90.42</v>
      </c>
      <c r="AA27" s="10">
        <v>90.85</v>
      </c>
      <c r="AB27" s="95">
        <v>2073500</v>
      </c>
      <c r="AC27" s="10">
        <v>90.53</v>
      </c>
      <c r="AD27" s="2">
        <f t="shared" si="0"/>
        <v>1.4500000000000028</v>
      </c>
      <c r="AE27" s="138">
        <f t="shared" si="1"/>
        <v>-9.1933895151581346E-3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42600</v>
      </c>
      <c r="X28" s="10">
        <v>91.25</v>
      </c>
      <c r="Y28" s="10">
        <v>92.04</v>
      </c>
      <c r="Z28" s="10">
        <v>90.63</v>
      </c>
      <c r="AA28" s="10">
        <v>91.69</v>
      </c>
      <c r="AB28" s="95">
        <v>2397200</v>
      </c>
      <c r="AC28" s="10">
        <v>91.37</v>
      </c>
      <c r="AD28" s="2">
        <f t="shared" si="0"/>
        <v>1.4100000000000108</v>
      </c>
      <c r="AE28" s="138">
        <f t="shared" si="1"/>
        <v>8.4988962472407614E-3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42599</v>
      </c>
      <c r="X29" s="10">
        <v>88.68</v>
      </c>
      <c r="Y29" s="10">
        <v>91.31</v>
      </c>
      <c r="Z29" s="10">
        <v>88.07</v>
      </c>
      <c r="AA29" s="10">
        <v>90.92</v>
      </c>
      <c r="AB29" s="95">
        <v>4556800</v>
      </c>
      <c r="AC29" s="10">
        <v>90.6</v>
      </c>
      <c r="AD29" s="2">
        <f t="shared" si="0"/>
        <v>3.2400000000000091</v>
      </c>
      <c r="AE29" s="138">
        <f t="shared" si="1"/>
        <v>1.603678367163841E-2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91.76</v>
      </c>
      <c r="Y30" s="10">
        <v>92.1</v>
      </c>
      <c r="Z30" s="10">
        <v>89.06</v>
      </c>
      <c r="AA30" s="10">
        <v>89.49</v>
      </c>
      <c r="AB30" s="95">
        <v>4371500</v>
      </c>
      <c r="AC30" s="10">
        <v>89.17</v>
      </c>
      <c r="AD30" s="2">
        <f t="shared" si="0"/>
        <v>3.039999999999992</v>
      </c>
      <c r="AE30" s="138">
        <f t="shared" si="1"/>
        <v>-2.864923747276682E-2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42597</v>
      </c>
      <c r="X31" s="10">
        <v>92.2</v>
      </c>
      <c r="Y31" s="10">
        <v>92.65</v>
      </c>
      <c r="Z31" s="10">
        <v>91.75</v>
      </c>
      <c r="AA31" s="10">
        <v>92.13</v>
      </c>
      <c r="AB31" s="95">
        <v>2455200</v>
      </c>
      <c r="AC31" s="10">
        <v>91.8</v>
      </c>
      <c r="AD31" s="2">
        <f t="shared" si="0"/>
        <v>0.90000000000000568</v>
      </c>
      <c r="AE31" s="138">
        <f t="shared" si="1"/>
        <v>-8.4251458198315587E-3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42594</v>
      </c>
      <c r="X32" s="10">
        <v>92.69</v>
      </c>
      <c r="Y32" s="10">
        <v>93.11</v>
      </c>
      <c r="Z32" s="10">
        <v>92.31</v>
      </c>
      <c r="AA32" s="10">
        <v>92.91</v>
      </c>
      <c r="AB32" s="95">
        <v>1629000</v>
      </c>
      <c r="AC32" s="10">
        <v>92.58</v>
      </c>
      <c r="AD32" s="2">
        <f t="shared" si="0"/>
        <v>0.79999999999999716</v>
      </c>
      <c r="AE32" s="138">
        <f t="shared" si="1"/>
        <v>2.0564996211711595E-3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42593</v>
      </c>
      <c r="X33" s="10">
        <v>94.08</v>
      </c>
      <c r="Y33" s="10">
        <v>94.75</v>
      </c>
      <c r="Z33" s="10">
        <v>92.26</v>
      </c>
      <c r="AA33" s="10">
        <v>92.72</v>
      </c>
      <c r="AB33" s="95">
        <v>2463200</v>
      </c>
      <c r="AC33" s="10">
        <v>92.39</v>
      </c>
      <c r="AD33" s="2">
        <f t="shared" si="0"/>
        <v>2.4899999999999949</v>
      </c>
      <c r="AE33" s="138">
        <f t="shared" si="1"/>
        <v>-3.2365951019527328E-3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42592</v>
      </c>
      <c r="X34" s="10">
        <v>92.44</v>
      </c>
      <c r="Y34" s="10">
        <v>93.49</v>
      </c>
      <c r="Z34" s="10">
        <v>92.28</v>
      </c>
      <c r="AA34" s="10">
        <v>93.02</v>
      </c>
      <c r="AB34" s="95">
        <v>2533800</v>
      </c>
      <c r="AC34" s="10">
        <v>92.69</v>
      </c>
      <c r="AD34" s="2">
        <f t="shared" si="0"/>
        <v>1.2099999999999937</v>
      </c>
      <c r="AE34" s="138">
        <f t="shared" si="1"/>
        <v>1.0685857594591619E-2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42591</v>
      </c>
      <c r="X35" s="10">
        <v>92.76</v>
      </c>
      <c r="Y35" s="10">
        <v>92.76</v>
      </c>
      <c r="Z35" s="10">
        <v>91.83</v>
      </c>
      <c r="AA35" s="10">
        <v>92.04</v>
      </c>
      <c r="AB35" s="95">
        <v>2296800</v>
      </c>
      <c r="AC35" s="10">
        <v>91.71</v>
      </c>
      <c r="AD35" s="2">
        <f t="shared" si="0"/>
        <v>0.93000000000000682</v>
      </c>
      <c r="AE35" s="138">
        <f t="shared" si="1"/>
        <v>-1.0252536153680158E-2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42590</v>
      </c>
      <c r="X36" s="10">
        <v>94.32</v>
      </c>
      <c r="Y36" s="10">
        <v>94.32</v>
      </c>
      <c r="Z36" s="10">
        <v>92.78</v>
      </c>
      <c r="AA36" s="10">
        <v>92.99</v>
      </c>
      <c r="AB36" s="95">
        <v>1311100</v>
      </c>
      <c r="AC36" s="10">
        <v>92.66</v>
      </c>
      <c r="AD36" s="2">
        <f t="shared" si="0"/>
        <v>1.539999999999992</v>
      </c>
      <c r="AE36" s="138">
        <f t="shared" si="1"/>
        <v>-1.4674606550404201E-2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42587</v>
      </c>
      <c r="X37" s="10">
        <v>93.41</v>
      </c>
      <c r="Y37" s="10">
        <v>94.62</v>
      </c>
      <c r="Z37" s="10">
        <v>93.28</v>
      </c>
      <c r="AA37" s="10">
        <v>94.37</v>
      </c>
      <c r="AB37" s="95">
        <v>1551100</v>
      </c>
      <c r="AC37" s="10">
        <v>94.04</v>
      </c>
      <c r="AD37" s="2">
        <f t="shared" si="0"/>
        <v>1.3400000000000034</v>
      </c>
      <c r="AE37" s="138">
        <f t="shared" si="1"/>
        <v>1.3471279232675881E-2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42586</v>
      </c>
      <c r="X38" s="10">
        <v>93.85</v>
      </c>
      <c r="Y38" s="10">
        <v>94.23</v>
      </c>
      <c r="Z38" s="10">
        <v>92.9</v>
      </c>
      <c r="AA38" s="10">
        <v>93.12</v>
      </c>
      <c r="AB38" s="95">
        <v>1409300</v>
      </c>
      <c r="AC38" s="10">
        <v>92.79</v>
      </c>
      <c r="AD38" s="2">
        <f t="shared" si="0"/>
        <v>1.3299999999999983</v>
      </c>
      <c r="AE38" s="138">
        <f t="shared" si="1"/>
        <v>-6.9563356164382695E-3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42585</v>
      </c>
      <c r="X39" s="10">
        <v>92.58</v>
      </c>
      <c r="Y39" s="10">
        <v>93.95</v>
      </c>
      <c r="Z39" s="10">
        <v>92.13</v>
      </c>
      <c r="AA39" s="10">
        <v>93.77</v>
      </c>
      <c r="AB39" s="95">
        <v>1570700</v>
      </c>
      <c r="AC39" s="10">
        <v>93.44</v>
      </c>
      <c r="AD39" s="2">
        <f t="shared" si="0"/>
        <v>1.8200000000000074</v>
      </c>
      <c r="AE39" s="138">
        <f t="shared" si="1"/>
        <v>6.5711515673811949E-3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42584</v>
      </c>
      <c r="X40" s="10">
        <v>93.98</v>
      </c>
      <c r="Y40" s="10">
        <v>94.24</v>
      </c>
      <c r="Z40" s="10">
        <v>92.82</v>
      </c>
      <c r="AA40" s="10">
        <v>93.16</v>
      </c>
      <c r="AB40" s="95">
        <v>2008500</v>
      </c>
      <c r="AC40" s="10">
        <v>92.83</v>
      </c>
      <c r="AD40" s="2">
        <f t="shared" si="0"/>
        <v>1.4200000000000017</v>
      </c>
      <c r="AE40" s="138">
        <f t="shared" si="1"/>
        <v>-9.6020484369999659E-3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79.299000000000007</v>
      </c>
      <c r="Q41" s="2"/>
      <c r="W41" s="133">
        <v>42583</v>
      </c>
      <c r="X41" s="10">
        <v>93.85</v>
      </c>
      <c r="Y41" s="10">
        <v>94.55</v>
      </c>
      <c r="Z41" s="10">
        <v>93.44</v>
      </c>
      <c r="AA41" s="10">
        <v>94.06</v>
      </c>
      <c r="AB41" s="95">
        <v>2083000</v>
      </c>
      <c r="AC41" s="10">
        <v>93.73</v>
      </c>
      <c r="AD41" s="2">
        <f t="shared" si="0"/>
        <v>1.1099999999999994</v>
      </c>
      <c r="AE41" s="138">
        <f t="shared" si="1"/>
        <v>-7.097457627118664E-3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78.578100000000006</v>
      </c>
      <c r="Q42" s="2"/>
      <c r="T42" s="91" t="s">
        <v>113</v>
      </c>
      <c r="W42" s="133">
        <v>42580</v>
      </c>
      <c r="X42" s="10">
        <v>95.11</v>
      </c>
      <c r="Y42" s="10">
        <v>95.34</v>
      </c>
      <c r="Z42" s="10">
        <v>94.46</v>
      </c>
      <c r="AA42" s="10">
        <v>94.74</v>
      </c>
      <c r="AB42" s="95">
        <v>1684500</v>
      </c>
      <c r="AC42" s="10">
        <v>94.4</v>
      </c>
      <c r="AD42" s="2">
        <f t="shared" si="0"/>
        <v>0.88000000000000966</v>
      </c>
      <c r="AE42" s="138">
        <f t="shared" si="1"/>
        <v>-3.4835849255779872E-3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77.857200000000006</v>
      </c>
      <c r="Q43" s="2"/>
      <c r="T43" s="128" t="s">
        <v>98</v>
      </c>
      <c r="U43" s="129">
        <v>71.89</v>
      </c>
      <c r="W43" s="133">
        <v>42579</v>
      </c>
      <c r="X43" s="10">
        <v>94.82</v>
      </c>
      <c r="Y43" s="10">
        <v>95.32</v>
      </c>
      <c r="Z43" s="10">
        <v>94.02</v>
      </c>
      <c r="AA43" s="10">
        <v>95.07</v>
      </c>
      <c r="AB43" s="95">
        <v>1869000</v>
      </c>
      <c r="AC43" s="10">
        <v>94.73</v>
      </c>
      <c r="AD43" s="2">
        <f t="shared" si="0"/>
        <v>1.2999999999999972</v>
      </c>
      <c r="AE43" s="138">
        <f t="shared" si="1"/>
        <v>0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77.136300000000006</v>
      </c>
      <c r="Q44" s="2"/>
      <c r="T44" s="93" t="s">
        <v>99</v>
      </c>
      <c r="U44" s="130">
        <v>71.27</v>
      </c>
      <c r="W44" s="133">
        <v>42578</v>
      </c>
      <c r="X44" s="10">
        <v>96.72</v>
      </c>
      <c r="Y44" s="10">
        <v>96.88</v>
      </c>
      <c r="Z44" s="10">
        <v>95.02</v>
      </c>
      <c r="AA44" s="10">
        <v>95.07</v>
      </c>
      <c r="AB44" s="95">
        <v>3577900</v>
      </c>
      <c r="AC44" s="10">
        <v>94.73</v>
      </c>
      <c r="AD44" s="2">
        <f t="shared" si="0"/>
        <v>1.8599999999999994</v>
      </c>
      <c r="AE44" s="138">
        <f t="shared" si="1"/>
        <v>-1.7017744111237909E-2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76.415400000000005</v>
      </c>
      <c r="Q45" s="2"/>
      <c r="T45" s="93" t="s">
        <v>100</v>
      </c>
      <c r="U45" s="130" t="s">
        <v>575</v>
      </c>
      <c r="W45" s="133">
        <v>42577</v>
      </c>
      <c r="X45" s="10">
        <v>96.14</v>
      </c>
      <c r="Y45" s="10">
        <v>96.75</v>
      </c>
      <c r="Z45" s="10">
        <v>96.04</v>
      </c>
      <c r="AA45" s="10">
        <v>96.71</v>
      </c>
      <c r="AB45" s="95">
        <v>3263000</v>
      </c>
      <c r="AC45" s="10">
        <v>96.37</v>
      </c>
      <c r="AD45" s="2">
        <f t="shared" si="0"/>
        <v>0.70999999999999375</v>
      </c>
      <c r="AE45" s="138">
        <f t="shared" si="1"/>
        <v>7.6327896277708085E-3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75.694500000000005</v>
      </c>
      <c r="Q46" s="2"/>
      <c r="T46" s="93" t="s">
        <v>101</v>
      </c>
      <c r="U46" s="130" t="s">
        <v>576</v>
      </c>
      <c r="W46" s="133">
        <v>42576</v>
      </c>
      <c r="X46" s="10">
        <v>95.32</v>
      </c>
      <c r="Y46" s="10">
        <v>96.25</v>
      </c>
      <c r="Z46" s="10">
        <v>95</v>
      </c>
      <c r="AA46" s="10">
        <v>95.98</v>
      </c>
      <c r="AB46" s="95">
        <v>2505000</v>
      </c>
      <c r="AC46" s="10">
        <v>95.64</v>
      </c>
      <c r="AD46" s="2">
        <f t="shared" si="0"/>
        <v>1.25</v>
      </c>
      <c r="AE46" s="138">
        <f t="shared" si="1"/>
        <v>8.7543508068768094E-3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74.973600000000005</v>
      </c>
      <c r="Q47" s="2"/>
      <c r="T47" s="93" t="s">
        <v>102</v>
      </c>
      <c r="U47" s="130">
        <v>85.32</v>
      </c>
      <c r="W47" s="133">
        <v>42573</v>
      </c>
      <c r="X47" s="10">
        <v>93.99</v>
      </c>
      <c r="Y47" s="10">
        <v>95.25</v>
      </c>
      <c r="Z47" s="10">
        <v>93.99</v>
      </c>
      <c r="AA47" s="10">
        <v>95.15</v>
      </c>
      <c r="AB47" s="95">
        <v>1498500</v>
      </c>
      <c r="AC47" s="10">
        <v>94.81</v>
      </c>
      <c r="AD47" s="2">
        <f t="shared" si="0"/>
        <v>1.2600000000000051</v>
      </c>
      <c r="AE47" s="138">
        <f t="shared" si="1"/>
        <v>1.1738341692455467E-2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74.252700000000004</v>
      </c>
      <c r="Q48" s="2"/>
      <c r="T48" s="93" t="s">
        <v>103</v>
      </c>
      <c r="U48" s="130">
        <v>0.77093</v>
      </c>
      <c r="W48" s="133">
        <v>42572</v>
      </c>
      <c r="X48" s="10">
        <v>93.68</v>
      </c>
      <c r="Y48" s="10">
        <v>94.14</v>
      </c>
      <c r="Z48" s="10">
        <v>93.29</v>
      </c>
      <c r="AA48" s="10">
        <v>94.04</v>
      </c>
      <c r="AB48" s="95">
        <v>2317400</v>
      </c>
      <c r="AC48" s="10">
        <v>93.71</v>
      </c>
      <c r="AD48" s="2">
        <f t="shared" si="0"/>
        <v>0.84999999999999432</v>
      </c>
      <c r="AE48" s="138">
        <f t="shared" si="1"/>
        <v>2.3531928548508052E-3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73.531800000000004</v>
      </c>
      <c r="Q49" s="2"/>
      <c r="T49" s="93" t="s">
        <v>123</v>
      </c>
      <c r="U49" s="130" t="s">
        <v>364</v>
      </c>
      <c r="W49" s="133">
        <v>42571</v>
      </c>
      <c r="X49" s="10">
        <v>93.5</v>
      </c>
      <c r="Y49" s="10">
        <v>93.99</v>
      </c>
      <c r="Z49" s="10">
        <v>93.22</v>
      </c>
      <c r="AA49" s="10">
        <v>93.82</v>
      </c>
      <c r="AB49" s="95">
        <v>1684700</v>
      </c>
      <c r="AC49" s="10">
        <v>93.49</v>
      </c>
      <c r="AD49" s="2">
        <f t="shared" si="0"/>
        <v>0.76999999999999602</v>
      </c>
      <c r="AE49" s="138">
        <f t="shared" si="1"/>
        <v>7.2182719241542515E-3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72.810900000000004</v>
      </c>
      <c r="Q50" s="2"/>
      <c r="T50" s="93"/>
      <c r="U50" s="130"/>
      <c r="W50" s="133">
        <v>42570</v>
      </c>
      <c r="X50" s="10">
        <v>93.03</v>
      </c>
      <c r="Y50" s="10">
        <v>93.83</v>
      </c>
      <c r="Z50" s="10">
        <v>93</v>
      </c>
      <c r="AA50" s="10">
        <v>93.15</v>
      </c>
      <c r="AB50" s="95">
        <v>2097200</v>
      </c>
      <c r="AC50" s="10">
        <v>92.82</v>
      </c>
      <c r="AD50" s="2">
        <f t="shared" si="0"/>
        <v>0.82999999999999829</v>
      </c>
      <c r="AE50" s="138">
        <f t="shared" si="1"/>
        <v>3.5679532922476831E-3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72.09</v>
      </c>
      <c r="Q51" s="2"/>
      <c r="T51" s="93" t="s">
        <v>105</v>
      </c>
      <c r="U51" s="130" t="s">
        <v>577</v>
      </c>
      <c r="W51" s="133">
        <v>42569</v>
      </c>
      <c r="X51" s="10">
        <v>92.19</v>
      </c>
      <c r="Y51" s="10">
        <v>93.57</v>
      </c>
      <c r="Z51" s="10">
        <v>92.1</v>
      </c>
      <c r="AA51" s="10">
        <v>92.82</v>
      </c>
      <c r="AB51" s="95">
        <v>2370100</v>
      </c>
      <c r="AC51" s="10">
        <v>92.49</v>
      </c>
      <c r="AD51" s="2">
        <f t="shared" si="0"/>
        <v>1.4699999999999989</v>
      </c>
      <c r="AE51" s="138">
        <f t="shared" si="1"/>
        <v>1.2036327825801552E-2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71.369100000000003</v>
      </c>
      <c r="Q52" s="2"/>
      <c r="T52" s="93" t="s">
        <v>106</v>
      </c>
      <c r="U52" s="130" t="s">
        <v>365</v>
      </c>
      <c r="W52" s="133">
        <v>42566</v>
      </c>
      <c r="X52" s="10">
        <v>92.9</v>
      </c>
      <c r="Y52" s="10">
        <v>92.9</v>
      </c>
      <c r="Z52" s="10">
        <v>91.65</v>
      </c>
      <c r="AA52" s="10">
        <v>91.71</v>
      </c>
      <c r="AB52" s="95">
        <v>1909700</v>
      </c>
      <c r="AC52" s="10">
        <v>91.39</v>
      </c>
      <c r="AD52" s="2">
        <f t="shared" si="0"/>
        <v>1.25</v>
      </c>
      <c r="AE52" s="138">
        <f t="shared" si="1"/>
        <v>-9.8591549295774517E-3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70.648200000000003</v>
      </c>
      <c r="Q53" s="2"/>
      <c r="T53" s="93" t="s">
        <v>107</v>
      </c>
      <c r="U53" s="131">
        <v>2711844</v>
      </c>
      <c r="W53" s="133">
        <v>42565</v>
      </c>
      <c r="X53" s="10">
        <v>93.35</v>
      </c>
      <c r="Y53" s="10">
        <v>93.35</v>
      </c>
      <c r="Z53" s="10">
        <v>92.41</v>
      </c>
      <c r="AA53" s="10">
        <v>92.63</v>
      </c>
      <c r="AB53" s="95">
        <v>1570900</v>
      </c>
      <c r="AC53" s="10">
        <v>92.3</v>
      </c>
      <c r="AD53" s="2">
        <f t="shared" si="0"/>
        <v>0.93999999999999773</v>
      </c>
      <c r="AE53" s="138">
        <f t="shared" si="1"/>
        <v>2.1715526601520097E-3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8"/>
        <v>69.927300000000002</v>
      </c>
      <c r="T54" s="93" t="s">
        <v>110</v>
      </c>
      <c r="U54" s="131">
        <v>3846970</v>
      </c>
      <c r="W54" s="133">
        <v>42564</v>
      </c>
      <c r="X54" s="10">
        <v>93.05</v>
      </c>
      <c r="Y54" s="10">
        <v>93.45</v>
      </c>
      <c r="Z54" s="10">
        <v>92.21</v>
      </c>
      <c r="AA54" s="10">
        <v>92.43</v>
      </c>
      <c r="AB54" s="95">
        <v>2174900</v>
      </c>
      <c r="AC54" s="10">
        <v>92.1</v>
      </c>
      <c r="AD54" s="2">
        <f t="shared" si="0"/>
        <v>1.2400000000000091</v>
      </c>
      <c r="AE54" s="138">
        <f t="shared" si="1"/>
        <v>-6.5796569949304606E-3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8"/>
        <v>69.206400000000002</v>
      </c>
      <c r="T55" s="93" t="s">
        <v>108</v>
      </c>
      <c r="U55" s="130" t="s">
        <v>578</v>
      </c>
      <c r="W55" s="133">
        <v>42563</v>
      </c>
      <c r="X55" s="10">
        <v>94.21</v>
      </c>
      <c r="Y55" s="10">
        <v>94.71</v>
      </c>
      <c r="Z55" s="10">
        <v>92.57</v>
      </c>
      <c r="AA55" s="10">
        <v>93.04</v>
      </c>
      <c r="AB55" s="95">
        <v>3137500</v>
      </c>
      <c r="AC55" s="10">
        <v>92.71</v>
      </c>
      <c r="AD55" s="2">
        <f t="shared" si="0"/>
        <v>2.1400000000000006</v>
      </c>
      <c r="AE55" s="138">
        <f t="shared" si="1"/>
        <v>-1.2778191885848167E-2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8"/>
        <v>68.485500000000002</v>
      </c>
      <c r="T56" s="93" t="s">
        <v>111</v>
      </c>
      <c r="U56" s="130">
        <v>16.86</v>
      </c>
      <c r="W56" s="133">
        <v>42562</v>
      </c>
      <c r="X56" s="10">
        <v>94.73</v>
      </c>
      <c r="Y56" s="10">
        <v>94.85</v>
      </c>
      <c r="Z56" s="10">
        <v>94.23</v>
      </c>
      <c r="AA56" s="10">
        <v>94.24</v>
      </c>
      <c r="AB56" s="95">
        <v>2104200</v>
      </c>
      <c r="AC56" s="10">
        <v>93.91</v>
      </c>
      <c r="AD56" s="2">
        <f t="shared" si="0"/>
        <v>0.61999999999999034</v>
      </c>
      <c r="AE56" s="138">
        <f t="shared" si="1"/>
        <v>-8.5115437812532946E-4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8"/>
        <v>67.764600000000002</v>
      </c>
      <c r="T57" s="93" t="s">
        <v>112</v>
      </c>
      <c r="U57" s="130">
        <v>4.28</v>
      </c>
      <c r="W57" s="133">
        <v>42559</v>
      </c>
      <c r="X57" s="10">
        <v>94.14</v>
      </c>
      <c r="Y57" s="10">
        <v>94.48</v>
      </c>
      <c r="Z57" s="10">
        <v>93.67</v>
      </c>
      <c r="AA57" s="10">
        <v>94.32</v>
      </c>
      <c r="AB57" s="95">
        <v>1660500</v>
      </c>
      <c r="AC57" s="10">
        <v>93.99</v>
      </c>
      <c r="AD57" s="2">
        <f t="shared" si="0"/>
        <v>0.81000000000000227</v>
      </c>
      <c r="AE57" s="138">
        <f t="shared" si="1"/>
        <v>5.7784911717495557E-3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8"/>
        <v>67.043700000000001</v>
      </c>
      <c r="T58" s="93" t="s">
        <v>109</v>
      </c>
      <c r="U58" s="130" t="s">
        <v>419</v>
      </c>
      <c r="W58" s="133">
        <v>42558</v>
      </c>
      <c r="X58" s="10">
        <v>94.1</v>
      </c>
      <c r="Y58" s="10">
        <v>94.45</v>
      </c>
      <c r="Z58" s="10">
        <v>93.45</v>
      </c>
      <c r="AA58" s="10">
        <v>93.78</v>
      </c>
      <c r="AB58" s="95">
        <v>1494800</v>
      </c>
      <c r="AC58" s="10">
        <v>93.45</v>
      </c>
      <c r="AD58" s="2">
        <f t="shared" si="0"/>
        <v>1</v>
      </c>
      <c r="AE58" s="138">
        <f t="shared" si="1"/>
        <v>-7.7511148863877999E-3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8"/>
        <v>66.322800000000001</v>
      </c>
      <c r="W59" s="133">
        <v>42557</v>
      </c>
      <c r="X59" s="10">
        <v>93.67</v>
      </c>
      <c r="Y59" s="10">
        <v>94.68</v>
      </c>
      <c r="Z59" s="10">
        <v>93.67</v>
      </c>
      <c r="AA59" s="10">
        <v>94.51</v>
      </c>
      <c r="AB59" s="95">
        <v>1940800</v>
      </c>
      <c r="AC59" s="10">
        <v>94.18</v>
      </c>
      <c r="AD59" s="2">
        <f t="shared" si="0"/>
        <v>1.0100000000000051</v>
      </c>
      <c r="AE59" s="138">
        <f t="shared" si="1"/>
        <v>9.7566205639543213E-3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8"/>
        <v>65.601900000000001</v>
      </c>
      <c r="W60" s="133">
        <v>42556</v>
      </c>
      <c r="X60" s="10">
        <v>93.45</v>
      </c>
      <c r="Y60" s="10">
        <v>93.99</v>
      </c>
      <c r="Z60" s="10">
        <v>93.01</v>
      </c>
      <c r="AA60" s="10">
        <v>93.6</v>
      </c>
      <c r="AB60" s="95">
        <v>1801500</v>
      </c>
      <c r="AC60" s="10">
        <v>93.27</v>
      </c>
      <c r="AD60" s="2">
        <f t="shared" si="0"/>
        <v>0.97999999999998977</v>
      </c>
      <c r="AE60" s="138">
        <f t="shared" si="1"/>
        <v>1.2882447665054642E-3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8"/>
        <v>64.881</v>
      </c>
      <c r="W61" s="133">
        <v>42552</v>
      </c>
      <c r="X61" s="10">
        <v>94.11</v>
      </c>
      <c r="Y61" s="10">
        <v>94.24</v>
      </c>
      <c r="Z61" s="10">
        <v>93.05</v>
      </c>
      <c r="AA61" s="10">
        <v>93.48</v>
      </c>
      <c r="AB61" s="95">
        <v>2192800</v>
      </c>
      <c r="AC61" s="10">
        <v>93.15</v>
      </c>
      <c r="AD61" s="2">
        <f t="shared" si="0"/>
        <v>1.1899999999999977</v>
      </c>
      <c r="AE61" s="138">
        <f t="shared" si="1"/>
        <v>-5.5514038646311548E-3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42551</v>
      </c>
      <c r="X62" s="10">
        <v>94.08</v>
      </c>
      <c r="Y62" s="10">
        <v>94.16</v>
      </c>
      <c r="Z62" s="10">
        <v>93.25</v>
      </c>
      <c r="AA62" s="10">
        <v>94</v>
      </c>
      <c r="AB62" s="95">
        <v>3181700</v>
      </c>
      <c r="AC62" s="10">
        <v>93.67</v>
      </c>
      <c r="AD62" s="2">
        <f t="shared" si="0"/>
        <v>0.90999999999999659</v>
      </c>
      <c r="AE62" s="138">
        <f t="shared" si="1"/>
        <v>2.1397239756071329E-3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42550</v>
      </c>
      <c r="X63" s="10">
        <v>93.33</v>
      </c>
      <c r="Y63" s="10">
        <v>94.05</v>
      </c>
      <c r="Z63" s="10">
        <v>93.05</v>
      </c>
      <c r="AA63" s="10">
        <v>93.8</v>
      </c>
      <c r="AB63" s="95">
        <v>1897300</v>
      </c>
      <c r="AC63" s="10">
        <v>93.47</v>
      </c>
      <c r="AD63" s="2">
        <f t="shared" si="0"/>
        <v>1</v>
      </c>
      <c r="AE63" s="138">
        <f t="shared" si="1"/>
        <v>9.7223722588313244E-3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42549</v>
      </c>
      <c r="X64" s="10">
        <v>94</v>
      </c>
      <c r="Y64" s="10">
        <v>94.27</v>
      </c>
      <c r="Z64" s="10">
        <v>91.92</v>
      </c>
      <c r="AA64" s="10">
        <v>92.9</v>
      </c>
      <c r="AB64" s="95">
        <v>2655600</v>
      </c>
      <c r="AC64" s="10">
        <v>92.57</v>
      </c>
      <c r="AD64" s="2">
        <f t="shared" si="0"/>
        <v>2.3499999999999943</v>
      </c>
      <c r="AE64" s="138">
        <f t="shared" si="1"/>
        <v>-6.5464691993991631E-3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42548</v>
      </c>
      <c r="X65" s="10">
        <v>91.72</v>
      </c>
      <c r="Y65" s="10">
        <v>93.78</v>
      </c>
      <c r="Z65" s="10">
        <v>91.42</v>
      </c>
      <c r="AA65" s="10">
        <v>93.51</v>
      </c>
      <c r="AB65" s="95">
        <v>4076900</v>
      </c>
      <c r="AC65" s="10">
        <v>93.18</v>
      </c>
      <c r="AD65" s="2">
        <f t="shared" si="0"/>
        <v>2.3599999999999994</v>
      </c>
      <c r="AE65" s="138">
        <f t="shared" si="1"/>
        <v>1.503267973856226E-2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42545</v>
      </c>
      <c r="X66" s="10">
        <v>90.32</v>
      </c>
      <c r="Y66" s="10">
        <v>93.21</v>
      </c>
      <c r="Z66" s="10">
        <v>90.27</v>
      </c>
      <c r="AA66" s="10">
        <v>92.13</v>
      </c>
      <c r="AB66" s="95">
        <v>3011600</v>
      </c>
      <c r="AC66" s="10">
        <v>91.8</v>
      </c>
      <c r="AD66" s="2">
        <f t="shared" si="0"/>
        <v>2.9399999999999977</v>
      </c>
      <c r="AE66" s="138">
        <f t="shared" si="1"/>
        <v>4.8161120840630733E-3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42544</v>
      </c>
      <c r="X67" s="10">
        <v>92.32</v>
      </c>
      <c r="Y67" s="10">
        <v>92.39</v>
      </c>
      <c r="Z67" s="10">
        <v>91.44</v>
      </c>
      <c r="AA67" s="10">
        <v>91.68</v>
      </c>
      <c r="AB67" s="95">
        <v>1789200</v>
      </c>
      <c r="AC67" s="10">
        <v>91.36</v>
      </c>
      <c r="AD67" s="2">
        <f>Y67-Z67</f>
        <v>0.95000000000000284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42543</v>
      </c>
      <c r="X68" s="10">
        <v>91.82</v>
      </c>
      <c r="Y68" s="10">
        <v>92.33</v>
      </c>
      <c r="Z68" s="10">
        <v>91.51</v>
      </c>
      <c r="AA68" s="10">
        <v>91.94</v>
      </c>
      <c r="AB68" s="95">
        <v>1620300</v>
      </c>
      <c r="AC68" s="10">
        <v>91.61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687" priority="9">
      <formula>F37&gt;0</formula>
    </cfRule>
    <cfRule type="expression" dxfId="686" priority="10">
      <formula>F37&lt;0</formula>
    </cfRule>
  </conditionalFormatting>
  <conditionalFormatting sqref="Q7">
    <cfRule type="expression" dxfId="685" priority="7">
      <formula>Q7&gt;0</formula>
    </cfRule>
    <cfRule type="expression" dxfId="684" priority="8">
      <formula>Q7&lt;0</formula>
    </cfRule>
  </conditionalFormatting>
  <conditionalFormatting sqref="Q8">
    <cfRule type="expression" dxfId="683" priority="5">
      <formula>Q8&gt;0</formula>
    </cfRule>
    <cfRule type="expression" dxfId="682" priority="6">
      <formula>Q8&lt;0</formula>
    </cfRule>
  </conditionalFormatting>
  <conditionalFormatting sqref="F25:F36">
    <cfRule type="expression" dxfId="681" priority="3">
      <formula>F25&gt;0</formula>
    </cfRule>
    <cfRule type="expression" dxfId="680" priority="4">
      <formula>F25&lt;0</formula>
    </cfRule>
  </conditionalFormatting>
  <conditionalFormatting sqref="H25:H36">
    <cfRule type="expression" dxfId="679" priority="1">
      <formula>H25&gt;0</formula>
    </cfRule>
    <cfRule type="expression" dxfId="6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7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42636</v>
      </c>
      <c r="X2" s="368">
        <v>31.91</v>
      </c>
      <c r="Y2" s="40">
        <v>32.5</v>
      </c>
      <c r="Z2" s="40">
        <v>31.91</v>
      </c>
      <c r="AA2" s="368">
        <v>32.090000000000003</v>
      </c>
      <c r="AB2" s="95">
        <v>323800</v>
      </c>
      <c r="AC2" s="243">
        <v>32.090000000000003</v>
      </c>
      <c r="AD2" s="2">
        <f>Y2-Z2</f>
        <v>0.58999999999999986</v>
      </c>
      <c r="AE2" s="138">
        <f>AC2/AC3-1</f>
        <v>-1.5556938394523101E-3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42635</v>
      </c>
      <c r="X3" s="368">
        <v>32.1</v>
      </c>
      <c r="Y3" s="40">
        <v>32.479999999999997</v>
      </c>
      <c r="Z3" s="40">
        <v>32.1</v>
      </c>
      <c r="AA3" s="368">
        <v>32.14</v>
      </c>
      <c r="AB3" s="95">
        <v>461100</v>
      </c>
      <c r="AC3" s="243">
        <v>32.14</v>
      </c>
      <c r="AD3" s="2">
        <f>Y3-Z3</f>
        <v>0.37999999999999545</v>
      </c>
      <c r="AE3" s="138">
        <f>AC3/AC4-1</f>
        <v>2.8081123244931838E-3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32.090000000000003</v>
      </c>
      <c r="R4" s="529">
        <v>-1.6000000000000001E-3</v>
      </c>
      <c r="T4" s="121"/>
      <c r="W4" s="94">
        <v>42634</v>
      </c>
      <c r="X4" s="368">
        <v>31.8</v>
      </c>
      <c r="Y4" s="40">
        <v>32.1</v>
      </c>
      <c r="Z4" s="40">
        <v>31.52</v>
      </c>
      <c r="AA4" s="368">
        <v>32.049999999999997</v>
      </c>
      <c r="AB4" s="95">
        <v>391300</v>
      </c>
      <c r="AC4" s="243">
        <v>32.049999999999997</v>
      </c>
      <c r="AD4" s="2">
        <f t="shared" ref="AD4:AD67" si="0">Y4-Z4</f>
        <v>0.58000000000000185</v>
      </c>
      <c r="AE4" s="138">
        <f t="shared" ref="AE4:AE67" si="1">AC4/AC5-1</f>
        <v>7.8616352201257289E-3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1604.5000000000002</v>
      </c>
      <c r="W5" s="94">
        <v>42633</v>
      </c>
      <c r="X5" s="368">
        <v>31.73</v>
      </c>
      <c r="Y5" s="40">
        <v>31.97</v>
      </c>
      <c r="Z5" s="40">
        <v>31.59</v>
      </c>
      <c r="AA5" s="368">
        <v>31.8</v>
      </c>
      <c r="AB5" s="95">
        <v>396600</v>
      </c>
      <c r="AC5" s="243">
        <v>31.8</v>
      </c>
      <c r="AD5" s="2">
        <f t="shared" si="0"/>
        <v>0.37999999999999901</v>
      </c>
      <c r="AE5" s="138">
        <f t="shared" si="1"/>
        <v>8.8832487309644659E-3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42632</v>
      </c>
      <c r="X6" s="368">
        <v>31.81</v>
      </c>
      <c r="Y6" s="40">
        <v>32.01</v>
      </c>
      <c r="Z6" s="40">
        <v>31.48</v>
      </c>
      <c r="AA6" s="368">
        <v>31.52</v>
      </c>
      <c r="AB6" s="95">
        <v>591400</v>
      </c>
      <c r="AC6" s="243">
        <v>31.52</v>
      </c>
      <c r="AD6" s="2">
        <f t="shared" si="0"/>
        <v>0.52999999999999758</v>
      </c>
      <c r="AE6" s="138">
        <f t="shared" si="1"/>
        <v>-6.3051702395964249E-3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45.500000000000227</v>
      </c>
      <c r="R7" s="30">
        <v>42650</v>
      </c>
      <c r="T7" s="85"/>
      <c r="W7" s="94">
        <v>42629</v>
      </c>
      <c r="X7" s="368">
        <v>31.55</v>
      </c>
      <c r="Y7" s="40">
        <v>31.92</v>
      </c>
      <c r="Z7" s="40">
        <v>31.36</v>
      </c>
      <c r="AA7" s="368">
        <v>31.72</v>
      </c>
      <c r="AB7" s="95">
        <v>787200</v>
      </c>
      <c r="AC7" s="243">
        <v>31.72</v>
      </c>
      <c r="AD7" s="2">
        <f t="shared" si="0"/>
        <v>0.56000000000000227</v>
      </c>
      <c r="AE7" s="138">
        <f t="shared" si="1"/>
        <v>-3.1515915537350114E-4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45.500000000000227</v>
      </c>
      <c r="W8" s="94">
        <v>42628</v>
      </c>
      <c r="X8" s="368">
        <v>31.85</v>
      </c>
      <c r="Y8" s="40">
        <v>31.86</v>
      </c>
      <c r="Z8" s="40">
        <v>31.4</v>
      </c>
      <c r="AA8" s="368">
        <v>31.73</v>
      </c>
      <c r="AB8" s="95">
        <v>404500</v>
      </c>
      <c r="AC8" s="243">
        <v>31.73</v>
      </c>
      <c r="AD8" s="2">
        <f t="shared" si="0"/>
        <v>0.46000000000000085</v>
      </c>
      <c r="AE8" s="138">
        <f t="shared" si="1"/>
        <v>4.1139240506329333E-3</v>
      </c>
    </row>
    <row r="9" spans="1:40" x14ac:dyDescent="0.25">
      <c r="O9" s="11" t="s">
        <v>222</v>
      </c>
      <c r="P9"/>
      <c r="Q9" s="138">
        <f>IF(Q2=0, 0, Q8/Q6)</f>
        <v>2.9185375240538953E-2</v>
      </c>
      <c r="W9" s="94">
        <v>42627</v>
      </c>
      <c r="X9" s="368">
        <v>31.61</v>
      </c>
      <c r="Y9" s="40">
        <v>31.98</v>
      </c>
      <c r="Z9" s="40">
        <v>31.51</v>
      </c>
      <c r="AA9" s="368">
        <v>31.6</v>
      </c>
      <c r="AB9" s="95">
        <v>552400</v>
      </c>
      <c r="AC9" s="243">
        <v>31.6</v>
      </c>
      <c r="AD9" s="2">
        <f t="shared" si="0"/>
        <v>0.46999999999999886</v>
      </c>
      <c r="AE9" s="138">
        <f t="shared" si="1"/>
        <v>-3.4689372437716193E-3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42626</v>
      </c>
      <c r="X10" s="368">
        <v>31.34</v>
      </c>
      <c r="Y10" s="40">
        <v>31.87</v>
      </c>
      <c r="Z10" s="40">
        <v>31.33</v>
      </c>
      <c r="AA10" s="368">
        <v>31.71</v>
      </c>
      <c r="AB10" s="95">
        <v>507200</v>
      </c>
      <c r="AC10" s="243">
        <v>31.71</v>
      </c>
      <c r="AD10" s="2">
        <f t="shared" si="0"/>
        <v>0.5400000000000027</v>
      </c>
      <c r="AE10" s="138">
        <f t="shared" si="1"/>
        <v>3.1635558367606453E-3</v>
      </c>
    </row>
    <row r="11" spans="1:40" x14ac:dyDescent="0.25">
      <c r="O11" s="11" t="s">
        <v>182</v>
      </c>
      <c r="Q11" s="138">
        <v>0</v>
      </c>
      <c r="W11" s="94">
        <v>42625</v>
      </c>
      <c r="X11" s="368">
        <v>31.36</v>
      </c>
      <c r="Y11" s="40">
        <v>31.73</v>
      </c>
      <c r="Z11" s="40">
        <v>31.14</v>
      </c>
      <c r="AA11" s="368">
        <v>31.61</v>
      </c>
      <c r="AB11" s="95">
        <v>569600</v>
      </c>
      <c r="AC11" s="243">
        <v>31.61</v>
      </c>
      <c r="AD11" s="2">
        <f t="shared" si="0"/>
        <v>0.58999999999999986</v>
      </c>
      <c r="AE11" s="138">
        <f t="shared" si="1"/>
        <v>3.4920634920634352E-3</v>
      </c>
      <c r="AK11" s="234"/>
      <c r="AN11" s="234"/>
    </row>
    <row r="12" spans="1:40" x14ac:dyDescent="0.25">
      <c r="W12" s="94">
        <v>42622</v>
      </c>
      <c r="X12" s="368">
        <v>31.5</v>
      </c>
      <c r="Y12" s="40">
        <v>31.87</v>
      </c>
      <c r="Z12" s="40">
        <v>31.28</v>
      </c>
      <c r="AA12" s="368">
        <v>31.5</v>
      </c>
      <c r="AB12" s="95">
        <v>825700</v>
      </c>
      <c r="AC12" s="243">
        <v>31.5</v>
      </c>
      <c r="AD12" s="2">
        <f t="shared" si="0"/>
        <v>0.58999999999999986</v>
      </c>
      <c r="AE12" s="138">
        <f t="shared" si="1"/>
        <v>-4.7393364928909332E-3</v>
      </c>
    </row>
    <row r="13" spans="1:40" x14ac:dyDescent="0.25">
      <c r="W13" s="94">
        <v>42621</v>
      </c>
      <c r="X13" s="368">
        <v>31.52</v>
      </c>
      <c r="Y13" s="40">
        <v>31.75</v>
      </c>
      <c r="Z13" s="40">
        <v>31.44</v>
      </c>
      <c r="AA13" s="368">
        <v>31.65</v>
      </c>
      <c r="AB13" s="95">
        <v>551800</v>
      </c>
      <c r="AC13" s="243">
        <v>31.65</v>
      </c>
      <c r="AD13" s="2">
        <f t="shared" si="0"/>
        <v>0.30999999999999872</v>
      </c>
      <c r="AE13" s="138">
        <f t="shared" si="1"/>
        <v>4.4430339574736966E-3</v>
      </c>
      <c r="AK13" s="234"/>
      <c r="AN13" s="234"/>
    </row>
    <row r="14" spans="1:40" x14ac:dyDescent="0.25">
      <c r="T14" s="84"/>
      <c r="U14" s="11"/>
      <c r="W14" s="94">
        <v>42620</v>
      </c>
      <c r="X14" s="368">
        <v>31.36</v>
      </c>
      <c r="Y14" s="40">
        <v>31.61</v>
      </c>
      <c r="Z14" s="40">
        <v>31.16</v>
      </c>
      <c r="AA14" s="368">
        <v>31.51</v>
      </c>
      <c r="AB14" s="95">
        <v>410300</v>
      </c>
      <c r="AC14" s="243">
        <v>31.51</v>
      </c>
      <c r="AD14" s="2">
        <f t="shared" si="0"/>
        <v>0.44999999999999929</v>
      </c>
      <c r="AE14" s="138">
        <f t="shared" si="1"/>
        <v>7.0310003195910298E-3</v>
      </c>
    </row>
    <row r="15" spans="1:40" x14ac:dyDescent="0.25">
      <c r="W15" s="94">
        <v>42619</v>
      </c>
      <c r="X15" s="368">
        <v>31.84</v>
      </c>
      <c r="Y15" s="40">
        <v>31.95</v>
      </c>
      <c r="Z15" s="40">
        <v>30.91</v>
      </c>
      <c r="AA15" s="368">
        <v>31.29</v>
      </c>
      <c r="AB15" s="95">
        <v>651900</v>
      </c>
      <c r="AC15" s="243">
        <v>31.29</v>
      </c>
      <c r="AD15" s="2">
        <f t="shared" si="0"/>
        <v>1.0399999999999991</v>
      </c>
      <c r="AE15" s="138">
        <f t="shared" si="1"/>
        <v>-1.6037735849056656E-2</v>
      </c>
      <c r="AK15" s="234"/>
      <c r="AN15" s="234"/>
    </row>
    <row r="16" spans="1:40" x14ac:dyDescent="0.25">
      <c r="W16" s="94">
        <v>42615</v>
      </c>
      <c r="X16" s="368">
        <v>31.8</v>
      </c>
      <c r="Y16" s="40">
        <v>31.9</v>
      </c>
      <c r="Z16" s="40">
        <v>31.5</v>
      </c>
      <c r="AA16" s="368">
        <v>31.8</v>
      </c>
      <c r="AB16" s="95">
        <v>524700</v>
      </c>
      <c r="AC16" s="243">
        <v>31.8</v>
      </c>
      <c r="AD16" s="2">
        <f t="shared" si="0"/>
        <v>0.39999999999999858</v>
      </c>
      <c r="AE16" s="138">
        <f t="shared" si="1"/>
        <v>6.0107560898450263E-3</v>
      </c>
    </row>
    <row r="17" spans="1:40" x14ac:dyDescent="0.25">
      <c r="W17" s="94">
        <v>42614</v>
      </c>
      <c r="X17" s="368">
        <v>31.65</v>
      </c>
      <c r="Y17" s="40">
        <v>31.78</v>
      </c>
      <c r="Z17" s="40">
        <v>31.5</v>
      </c>
      <c r="AA17" s="368">
        <v>31.61</v>
      </c>
      <c r="AB17" s="95">
        <v>562700</v>
      </c>
      <c r="AC17" s="243">
        <v>31.61</v>
      </c>
      <c r="AD17" s="2">
        <f t="shared" si="0"/>
        <v>0.28000000000000114</v>
      </c>
      <c r="AE17" s="138">
        <f t="shared" si="1"/>
        <v>-1.2638230647709081E-3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42613</v>
      </c>
      <c r="X18" s="368">
        <v>31.6</v>
      </c>
      <c r="Y18" s="40">
        <v>31.74</v>
      </c>
      <c r="Z18" s="40">
        <v>31.45</v>
      </c>
      <c r="AA18" s="368">
        <v>31.65</v>
      </c>
      <c r="AB18" s="95">
        <v>490500</v>
      </c>
      <c r="AC18" s="243">
        <v>31.65</v>
      </c>
      <c r="AD18" s="2">
        <f t="shared" si="0"/>
        <v>0.28999999999999915</v>
      </c>
      <c r="AE18" s="138">
        <f t="shared" si="1"/>
        <v>1.5822784810126667E-3</v>
      </c>
    </row>
    <row r="19" spans="1:40" x14ac:dyDescent="0.25">
      <c r="W19" s="94">
        <v>42612</v>
      </c>
      <c r="X19" s="368">
        <v>31.5</v>
      </c>
      <c r="Y19" s="40">
        <v>31.65</v>
      </c>
      <c r="Z19" s="40">
        <v>31.3</v>
      </c>
      <c r="AA19" s="368">
        <v>31.6</v>
      </c>
      <c r="AB19" s="95">
        <v>448000</v>
      </c>
      <c r="AC19" s="243">
        <v>31.6</v>
      </c>
      <c r="AD19" s="2">
        <f t="shared" si="0"/>
        <v>0.34999999999999787</v>
      </c>
      <c r="AE19" s="138">
        <f t="shared" si="1"/>
        <v>3.1746031746031633E-3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42611</v>
      </c>
      <c r="X20" s="368">
        <v>31.06</v>
      </c>
      <c r="Y20" s="40">
        <v>31.65</v>
      </c>
      <c r="Z20" s="40">
        <v>30.9</v>
      </c>
      <c r="AA20" s="368">
        <v>31.5</v>
      </c>
      <c r="AB20" s="95">
        <v>564000</v>
      </c>
      <c r="AC20" s="243">
        <v>31.5</v>
      </c>
      <c r="AD20" s="2">
        <f t="shared" si="0"/>
        <v>0.75</v>
      </c>
      <c r="AE20" s="138">
        <f t="shared" si="1"/>
        <v>2.1069692058346856E-2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42608</v>
      </c>
      <c r="X21" s="368">
        <v>30.91</v>
      </c>
      <c r="Y21" s="40">
        <v>31.08</v>
      </c>
      <c r="Z21" s="40">
        <v>30.68</v>
      </c>
      <c r="AA21" s="368">
        <v>30.85</v>
      </c>
      <c r="AB21" s="95">
        <v>336900</v>
      </c>
      <c r="AC21" s="243">
        <v>30.85</v>
      </c>
      <c r="AD21" s="2">
        <f t="shared" si="0"/>
        <v>0.39999999999999858</v>
      </c>
      <c r="AE21" s="138">
        <f t="shared" si="1"/>
        <v>-3.8747174685178631E-3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42607</v>
      </c>
      <c r="X22" s="368">
        <v>30.84</v>
      </c>
      <c r="Y22" s="40">
        <v>31.09</v>
      </c>
      <c r="Z22" s="40">
        <v>30.72</v>
      </c>
      <c r="AA22" s="368">
        <v>30.97</v>
      </c>
      <c r="AB22" s="95">
        <v>496300</v>
      </c>
      <c r="AC22" s="243">
        <v>30.97</v>
      </c>
      <c r="AD22" s="2">
        <f t="shared" si="0"/>
        <v>0.37000000000000099</v>
      </c>
      <c r="AE22" s="138">
        <f t="shared" si="1"/>
        <v>3.5644847699287663E-3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42606</v>
      </c>
      <c r="X23" s="368">
        <v>31.32</v>
      </c>
      <c r="Y23" s="40">
        <v>31.37</v>
      </c>
      <c r="Z23" s="40">
        <v>30.76</v>
      </c>
      <c r="AA23" s="368">
        <v>30.86</v>
      </c>
      <c r="AB23" s="95">
        <v>532100</v>
      </c>
      <c r="AC23" s="243">
        <v>30.86</v>
      </c>
      <c r="AD23" s="2">
        <f t="shared" si="0"/>
        <v>0.60999999999999943</v>
      </c>
      <c r="AE23" s="138">
        <f t="shared" si="1"/>
        <v>-1.1531069827033891E-2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42605</v>
      </c>
      <c r="X24" s="368">
        <v>31.13</v>
      </c>
      <c r="Y24" s="40">
        <v>31.78</v>
      </c>
      <c r="Z24" s="40">
        <v>30.61</v>
      </c>
      <c r="AA24" s="368">
        <v>31.22</v>
      </c>
      <c r="AB24" s="95">
        <v>2833100</v>
      </c>
      <c r="AC24" s="243">
        <v>31.22</v>
      </c>
      <c r="AD24" s="2">
        <f t="shared" si="0"/>
        <v>1.1700000000000017</v>
      </c>
      <c r="AE24" s="138">
        <f t="shared" si="1"/>
        <v>-7.4688796680497993E-2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42604</v>
      </c>
      <c r="X25" s="368">
        <v>32.93</v>
      </c>
      <c r="Y25" s="40">
        <v>33.96</v>
      </c>
      <c r="Z25" s="40">
        <v>32.93</v>
      </c>
      <c r="AA25" s="368">
        <v>33.74</v>
      </c>
      <c r="AB25" s="95">
        <v>913900</v>
      </c>
      <c r="AC25" s="243">
        <v>33.74</v>
      </c>
      <c r="AD25" s="2">
        <f t="shared" si="0"/>
        <v>1.0300000000000011</v>
      </c>
      <c r="AE25" s="138">
        <f t="shared" si="1"/>
        <v>2.7405602923264327E-2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42601</v>
      </c>
      <c r="X26" s="368">
        <v>32.82</v>
      </c>
      <c r="Y26" s="40">
        <v>33.380000000000003</v>
      </c>
      <c r="Z26" s="40">
        <v>32.46</v>
      </c>
      <c r="AA26" s="368">
        <v>32.840000000000003</v>
      </c>
      <c r="AB26" s="95">
        <v>315200</v>
      </c>
      <c r="AC26" s="243">
        <v>32.840000000000003</v>
      </c>
      <c r="AD26" s="2">
        <f t="shared" si="0"/>
        <v>0.92000000000000171</v>
      </c>
      <c r="AE26" s="138">
        <f t="shared" si="1"/>
        <v>2.1361000915471884E-3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42600</v>
      </c>
      <c r="X27" s="368">
        <v>32.119999999999997</v>
      </c>
      <c r="Y27" s="40">
        <v>33.049999999999997</v>
      </c>
      <c r="Z27" s="40">
        <v>31.99</v>
      </c>
      <c r="AA27" s="368">
        <v>32.770000000000003</v>
      </c>
      <c r="AB27" s="95">
        <v>606900</v>
      </c>
      <c r="AC27" s="243">
        <v>32.770000000000003</v>
      </c>
      <c r="AD27" s="2">
        <f t="shared" si="0"/>
        <v>1.0599999999999987</v>
      </c>
      <c r="AE27" s="138">
        <f t="shared" si="1"/>
        <v>2.0236612702366319E-2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42599</v>
      </c>
      <c r="X28" s="368">
        <v>32.67</v>
      </c>
      <c r="Y28" s="40">
        <v>32.99</v>
      </c>
      <c r="Z28" s="40">
        <v>32.04</v>
      </c>
      <c r="AA28" s="368">
        <v>32.119999999999997</v>
      </c>
      <c r="AB28" s="95">
        <v>502900</v>
      </c>
      <c r="AC28" s="243">
        <v>32.119999999999997</v>
      </c>
      <c r="AD28" s="2">
        <f t="shared" si="0"/>
        <v>0.95000000000000284</v>
      </c>
      <c r="AE28" s="138">
        <f t="shared" si="1"/>
        <v>-1.562978853815522E-2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42598</v>
      </c>
      <c r="X29" s="368">
        <v>32.869999999999997</v>
      </c>
      <c r="Y29" s="40">
        <v>32.94</v>
      </c>
      <c r="Z29" s="40">
        <v>32.630000000000003</v>
      </c>
      <c r="AA29" s="368">
        <v>32.630000000000003</v>
      </c>
      <c r="AB29" s="95">
        <v>234100</v>
      </c>
      <c r="AC29" s="243">
        <v>32.630000000000003</v>
      </c>
      <c r="AD29" s="2">
        <f t="shared" si="0"/>
        <v>0.30999999999999517</v>
      </c>
      <c r="AE29" s="138">
        <f t="shared" si="1"/>
        <v>-7.6034063260340679E-3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42597</v>
      </c>
      <c r="X30" s="368">
        <v>32.909999999999997</v>
      </c>
      <c r="Y30" s="40">
        <v>33.31</v>
      </c>
      <c r="Z30" s="40">
        <v>32.64</v>
      </c>
      <c r="AA30" s="368">
        <v>32.880000000000003</v>
      </c>
      <c r="AB30" s="95">
        <v>372100</v>
      </c>
      <c r="AC30" s="243">
        <v>32.880000000000003</v>
      </c>
      <c r="AD30" s="2">
        <f t="shared" si="0"/>
        <v>0.67000000000000171</v>
      </c>
      <c r="AE30" s="138">
        <f t="shared" si="1"/>
        <v>2.4390243902441266E-3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42594</v>
      </c>
      <c r="X31" s="368">
        <v>32.89</v>
      </c>
      <c r="Y31" s="40">
        <v>33.15</v>
      </c>
      <c r="Z31" s="40">
        <v>32.68</v>
      </c>
      <c r="AA31" s="368">
        <v>32.799999999999997</v>
      </c>
      <c r="AB31" s="95">
        <v>154400</v>
      </c>
      <c r="AC31" s="243">
        <v>32.799999999999997</v>
      </c>
      <c r="AD31" s="2">
        <f t="shared" si="0"/>
        <v>0.46999999999999886</v>
      </c>
      <c r="AE31" s="138">
        <f t="shared" si="1"/>
        <v>-6.6626287098729975E-3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42593</v>
      </c>
      <c r="X32" s="368">
        <v>32.979999999999997</v>
      </c>
      <c r="Y32" s="40">
        <v>33.36</v>
      </c>
      <c r="Z32" s="40">
        <v>32.9</v>
      </c>
      <c r="AA32" s="368">
        <v>33.020000000000003</v>
      </c>
      <c r="AB32" s="95">
        <v>209200</v>
      </c>
      <c r="AC32" s="243">
        <v>33.020000000000003</v>
      </c>
      <c r="AD32" s="2">
        <f t="shared" si="0"/>
        <v>0.46000000000000085</v>
      </c>
      <c r="AE32" s="138">
        <f t="shared" si="1"/>
        <v>6.0606060606072099E-4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42592</v>
      </c>
      <c r="X33" s="368">
        <v>32.99</v>
      </c>
      <c r="Y33" s="40">
        <v>33.47</v>
      </c>
      <c r="Z33" s="40">
        <v>32.86</v>
      </c>
      <c r="AA33" s="368">
        <v>33</v>
      </c>
      <c r="AB33" s="95">
        <v>427600</v>
      </c>
      <c r="AC33" s="243">
        <v>33</v>
      </c>
      <c r="AD33" s="2">
        <f t="shared" si="0"/>
        <v>0.60999999999999943</v>
      </c>
      <c r="AE33" s="138">
        <f t="shared" si="1"/>
        <v>-3.6231884057970065E-3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42591</v>
      </c>
      <c r="X34" s="368">
        <v>33.17</v>
      </c>
      <c r="Y34" s="40">
        <v>33.659999999999997</v>
      </c>
      <c r="Z34" s="40">
        <v>32.99</v>
      </c>
      <c r="AA34" s="368">
        <v>33.119999999999997</v>
      </c>
      <c r="AB34" s="95">
        <v>513600</v>
      </c>
      <c r="AC34" s="243">
        <v>33.119999999999997</v>
      </c>
      <c r="AD34" s="2">
        <f t="shared" si="0"/>
        <v>0.6699999999999946</v>
      </c>
      <c r="AE34" s="138">
        <f t="shared" si="1"/>
        <v>-2.4096385542170529E-3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42590</v>
      </c>
      <c r="X35" s="368">
        <v>33.659999999999997</v>
      </c>
      <c r="Y35" s="40">
        <v>34.130000000000003</v>
      </c>
      <c r="Z35" s="40">
        <v>33.159999999999997</v>
      </c>
      <c r="AA35" s="368">
        <v>33.200000000000003</v>
      </c>
      <c r="AB35" s="95">
        <v>409100</v>
      </c>
      <c r="AC35" s="243">
        <v>33.200000000000003</v>
      </c>
      <c r="AD35" s="2">
        <f t="shared" si="0"/>
        <v>0.97000000000000597</v>
      </c>
      <c r="AE35" s="138">
        <f t="shared" si="1"/>
        <v>-1.3372956909360911E-2</v>
      </c>
    </row>
    <row r="36" spans="1:31" x14ac:dyDescent="0.25">
      <c r="W36" s="94">
        <v>42587</v>
      </c>
      <c r="X36" s="368">
        <v>32.64</v>
      </c>
      <c r="Y36" s="40">
        <v>33.75</v>
      </c>
      <c r="Z36" s="40">
        <v>32.5</v>
      </c>
      <c r="AA36" s="368">
        <v>33.65</v>
      </c>
      <c r="AB36" s="95">
        <v>880400</v>
      </c>
      <c r="AC36" s="243">
        <v>33.65</v>
      </c>
      <c r="AD36" s="2">
        <f t="shared" si="0"/>
        <v>1.25</v>
      </c>
      <c r="AE36" s="138">
        <f t="shared" si="1"/>
        <v>4.1473228102754556E-2</v>
      </c>
    </row>
    <row r="37" spans="1:31" x14ac:dyDescent="0.25">
      <c r="L37" t="s">
        <v>221</v>
      </c>
      <c r="M37" s="2">
        <f>M55+K55-F55</f>
        <v>0</v>
      </c>
      <c r="W37" s="94">
        <v>42586</v>
      </c>
      <c r="X37" s="368">
        <v>32.799999999999997</v>
      </c>
      <c r="Y37" s="40">
        <v>32.880000000000003</v>
      </c>
      <c r="Z37" s="40">
        <v>32.15</v>
      </c>
      <c r="AA37" s="368">
        <v>32.31</v>
      </c>
      <c r="AB37" s="95">
        <v>414700</v>
      </c>
      <c r="AC37" s="243">
        <v>32.31</v>
      </c>
      <c r="AD37" s="2">
        <f t="shared" si="0"/>
        <v>0.73000000000000398</v>
      </c>
      <c r="AE37" s="138">
        <f t="shared" si="1"/>
        <v>-1.1926605504587129E-2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42585</v>
      </c>
      <c r="X38" s="368">
        <v>32.299999999999997</v>
      </c>
      <c r="Y38" s="40">
        <v>32.83</v>
      </c>
      <c r="Z38" s="40">
        <v>32.01</v>
      </c>
      <c r="AA38" s="368">
        <v>32.700000000000003</v>
      </c>
      <c r="AB38" s="95">
        <v>718100</v>
      </c>
      <c r="AC38" s="243">
        <v>32.700000000000003</v>
      </c>
      <c r="AD38" s="2">
        <f t="shared" si="0"/>
        <v>0.82000000000000028</v>
      </c>
      <c r="AE38" s="138">
        <f t="shared" si="1"/>
        <v>9.2592592592593004E-3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42584</v>
      </c>
      <c r="X39" s="368">
        <v>32.590000000000003</v>
      </c>
      <c r="Y39" s="40">
        <v>32.9</v>
      </c>
      <c r="Z39" s="40">
        <v>31.89</v>
      </c>
      <c r="AA39" s="368">
        <v>32.4</v>
      </c>
      <c r="AB39" s="95">
        <v>1080400</v>
      </c>
      <c r="AC39" s="243">
        <v>32.4</v>
      </c>
      <c r="AD39" s="2">
        <f t="shared" si="0"/>
        <v>1.009999999999998</v>
      </c>
      <c r="AE39" s="138">
        <f t="shared" si="1"/>
        <v>-4.3023970497848563E-3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35.299000000000007</v>
      </c>
      <c r="R40" s="34"/>
      <c r="T40" s="97" t="s">
        <v>98</v>
      </c>
      <c r="U40" s="129">
        <v>32.14</v>
      </c>
      <c r="W40" s="94">
        <v>42583</v>
      </c>
      <c r="X40" s="368">
        <v>32.81</v>
      </c>
      <c r="Y40" s="40">
        <v>33.86</v>
      </c>
      <c r="Z40" s="40">
        <v>32.46</v>
      </c>
      <c r="AA40" s="368">
        <v>32.54</v>
      </c>
      <c r="AB40" s="95">
        <v>340100</v>
      </c>
      <c r="AC40" s="243">
        <v>32.54</v>
      </c>
      <c r="AD40" s="2">
        <f t="shared" si="0"/>
        <v>1.3999999999999986</v>
      </c>
      <c r="AE40" s="138">
        <f t="shared" si="1"/>
        <v>-4.8929663608563434E-3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34.978100000000005</v>
      </c>
      <c r="R41" s="34"/>
      <c r="T41" s="87" t="s">
        <v>99</v>
      </c>
      <c r="U41" s="130">
        <v>31.91</v>
      </c>
      <c r="W41" s="94">
        <v>42580</v>
      </c>
      <c r="X41" s="368">
        <v>32.5</v>
      </c>
      <c r="Y41" s="40">
        <v>32.880000000000003</v>
      </c>
      <c r="Z41" s="40">
        <v>31.94</v>
      </c>
      <c r="AA41" s="368">
        <v>32.700000000000003</v>
      </c>
      <c r="AB41" s="95">
        <v>887300</v>
      </c>
      <c r="AC41" s="243">
        <v>32.700000000000003</v>
      </c>
      <c r="AD41" s="2">
        <f t="shared" si="0"/>
        <v>0.94000000000000128</v>
      </c>
      <c r="AE41" s="138">
        <f t="shared" si="1"/>
        <v>8.9478556001236775E-3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34.657200000000003</v>
      </c>
      <c r="R42" s="34"/>
      <c r="T42" s="87" t="s">
        <v>100</v>
      </c>
      <c r="U42" s="130" t="s">
        <v>130</v>
      </c>
      <c r="W42" s="94">
        <v>42579</v>
      </c>
      <c r="X42" s="368">
        <v>32.270000000000003</v>
      </c>
      <c r="Y42" s="40">
        <v>32.57</v>
      </c>
      <c r="Z42" s="40">
        <v>32.14</v>
      </c>
      <c r="AA42" s="368">
        <v>32.409999999999997</v>
      </c>
      <c r="AB42" s="95">
        <v>315200</v>
      </c>
      <c r="AC42" s="243">
        <v>32.409999999999997</v>
      </c>
      <c r="AD42" s="2">
        <f t="shared" si="0"/>
        <v>0.42999999999999972</v>
      </c>
      <c r="AE42" s="138">
        <f t="shared" si="1"/>
        <v>6.8344206275241515E-3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34.336300000000008</v>
      </c>
      <c r="R43" s="83"/>
      <c r="T43" s="87" t="s">
        <v>101</v>
      </c>
      <c r="U43" s="130" t="s">
        <v>406</v>
      </c>
      <c r="W43" s="94">
        <v>42578</v>
      </c>
      <c r="X43" s="368">
        <v>32.54</v>
      </c>
      <c r="Y43" s="40">
        <v>32.6</v>
      </c>
      <c r="Z43" s="40">
        <v>32.130000000000003</v>
      </c>
      <c r="AA43" s="368">
        <v>32.19</v>
      </c>
      <c r="AB43" s="95">
        <v>330400</v>
      </c>
      <c r="AC43" s="243">
        <v>32.19</v>
      </c>
      <c r="AD43" s="2">
        <f t="shared" si="0"/>
        <v>0.46999999999999886</v>
      </c>
      <c r="AE43" s="138">
        <f t="shared" si="1"/>
        <v>-1.2576687116564567E-2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34.015400000000007</v>
      </c>
      <c r="R44" s="83"/>
      <c r="T44" s="87" t="s">
        <v>102</v>
      </c>
      <c r="U44" s="130">
        <v>38.57</v>
      </c>
      <c r="W44" s="94">
        <v>42577</v>
      </c>
      <c r="X44" s="368">
        <v>32.75</v>
      </c>
      <c r="Y44" s="40">
        <v>32.9</v>
      </c>
      <c r="Z44" s="40">
        <v>32.46</v>
      </c>
      <c r="AA44" s="368">
        <v>32.6</v>
      </c>
      <c r="AB44" s="95">
        <v>435300</v>
      </c>
      <c r="AC44" s="243">
        <v>32.6</v>
      </c>
      <c r="AD44" s="2">
        <f t="shared" si="0"/>
        <v>0.43999999999999773</v>
      </c>
      <c r="AE44" s="138">
        <f t="shared" si="1"/>
        <v>-6.7032297379646666E-3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33.694500000000005</v>
      </c>
      <c r="R45" s="83"/>
      <c r="T45" s="87" t="s">
        <v>103</v>
      </c>
      <c r="U45" s="130">
        <v>0.54499900000000001</v>
      </c>
      <c r="W45" s="94">
        <v>42576</v>
      </c>
      <c r="X45" s="368">
        <v>32.92</v>
      </c>
      <c r="Y45" s="40">
        <v>32.99</v>
      </c>
      <c r="Z45" s="40">
        <v>32.81</v>
      </c>
      <c r="AA45" s="368">
        <v>32.82</v>
      </c>
      <c r="AB45" s="95">
        <v>324300</v>
      </c>
      <c r="AC45" s="243">
        <v>32.82</v>
      </c>
      <c r="AD45" s="2">
        <f t="shared" si="0"/>
        <v>0.17999999999999972</v>
      </c>
      <c r="AE45" s="138">
        <f t="shared" si="1"/>
        <v>-4.8514251061247959E-3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33.373600000000003</v>
      </c>
      <c r="R46" s="83"/>
      <c r="T46" s="87" t="s">
        <v>123</v>
      </c>
      <c r="U46" s="232" t="s">
        <v>326</v>
      </c>
      <c r="W46" s="94">
        <v>42573</v>
      </c>
      <c r="X46" s="368">
        <v>32.89</v>
      </c>
      <c r="Y46" s="40">
        <v>33.159999999999997</v>
      </c>
      <c r="Z46" s="40">
        <v>32.74</v>
      </c>
      <c r="AA46" s="368">
        <v>32.979999999999997</v>
      </c>
      <c r="AB46" s="95">
        <v>326800</v>
      </c>
      <c r="AC46" s="243">
        <v>32.979999999999997</v>
      </c>
      <c r="AD46" s="2">
        <f t="shared" si="0"/>
        <v>0.4199999999999946</v>
      </c>
      <c r="AE46" s="138">
        <f t="shared" si="1"/>
        <v>5.4878048780486743E-3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33.052700000000002</v>
      </c>
      <c r="R47" s="83"/>
      <c r="T47" s="87"/>
      <c r="U47" s="130"/>
      <c r="W47" s="94">
        <v>42572</v>
      </c>
      <c r="X47" s="368">
        <v>33.11</v>
      </c>
      <c r="Y47" s="40">
        <v>33.26</v>
      </c>
      <c r="Z47" s="40">
        <v>32.770000000000003</v>
      </c>
      <c r="AA47" s="368">
        <v>32.799999999999997</v>
      </c>
      <c r="AB47" s="95">
        <v>321500</v>
      </c>
      <c r="AC47" s="243">
        <v>32.799999999999997</v>
      </c>
      <c r="AD47" s="2">
        <f t="shared" si="0"/>
        <v>0.48999999999999488</v>
      </c>
      <c r="AE47" s="138">
        <f t="shared" si="1"/>
        <v>-1.2048192771084487E-2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32.731800000000007</v>
      </c>
      <c r="R48" s="83"/>
      <c r="T48" s="87" t="s">
        <v>105</v>
      </c>
      <c r="U48" s="130" t="s">
        <v>579</v>
      </c>
      <c r="W48" s="94">
        <v>42571</v>
      </c>
      <c r="X48" s="368">
        <v>32.97</v>
      </c>
      <c r="Y48" s="40">
        <v>33.26</v>
      </c>
      <c r="Z48" s="40">
        <v>32.869999999999997</v>
      </c>
      <c r="AA48" s="368">
        <v>33.200000000000003</v>
      </c>
      <c r="AB48" s="95">
        <v>619500</v>
      </c>
      <c r="AC48" s="243">
        <v>33.200000000000003</v>
      </c>
      <c r="AD48" s="2">
        <f t="shared" si="0"/>
        <v>0.39000000000000057</v>
      </c>
      <c r="AE48" s="138">
        <f t="shared" si="1"/>
        <v>6.9760388231727699E-3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32.410900000000005</v>
      </c>
      <c r="R49" s="83"/>
      <c r="T49" s="87" t="s">
        <v>106</v>
      </c>
      <c r="U49" s="130" t="s">
        <v>427</v>
      </c>
      <c r="W49" s="94">
        <v>42570</v>
      </c>
      <c r="X49" s="368">
        <v>33.14</v>
      </c>
      <c r="Y49" s="40">
        <v>33.29</v>
      </c>
      <c r="Z49" s="40">
        <v>32.74</v>
      </c>
      <c r="AA49" s="368">
        <v>32.97</v>
      </c>
      <c r="AB49" s="95">
        <v>245400</v>
      </c>
      <c r="AC49" s="243">
        <v>32.97</v>
      </c>
      <c r="AD49" s="2">
        <f t="shared" si="0"/>
        <v>0.54999999999999716</v>
      </c>
      <c r="AE49" s="138">
        <f t="shared" si="1"/>
        <v>-8.4210526315789958E-3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32.090000000000003</v>
      </c>
      <c r="R50" s="83"/>
      <c r="T50" s="87" t="s">
        <v>107</v>
      </c>
      <c r="U50" s="131">
        <v>323761</v>
      </c>
      <c r="W50" s="94">
        <v>42569</v>
      </c>
      <c r="X50" s="368">
        <v>33.21</v>
      </c>
      <c r="Y50" s="40">
        <v>33.33</v>
      </c>
      <c r="Z50" s="40">
        <v>32.96</v>
      </c>
      <c r="AA50" s="368">
        <v>33.25</v>
      </c>
      <c r="AB50" s="95">
        <v>326800</v>
      </c>
      <c r="AC50" s="243">
        <v>33.25</v>
      </c>
      <c r="AD50" s="2">
        <f t="shared" si="0"/>
        <v>0.36999999999999744</v>
      </c>
      <c r="AE50" s="138">
        <f t="shared" si="1"/>
        <v>6.0186578393017776E-4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31.769100000000002</v>
      </c>
      <c r="R51" s="83"/>
      <c r="T51" s="87" t="s">
        <v>110</v>
      </c>
      <c r="U51" s="131">
        <v>516570</v>
      </c>
      <c r="W51" s="94">
        <v>42566</v>
      </c>
      <c r="X51" s="368">
        <v>33.26</v>
      </c>
      <c r="Y51" s="40">
        <v>33.65</v>
      </c>
      <c r="Z51" s="40">
        <v>33.229999999999997</v>
      </c>
      <c r="AA51" s="368">
        <v>33.229999999999997</v>
      </c>
      <c r="AB51" s="95">
        <v>335800</v>
      </c>
      <c r="AC51" s="243">
        <v>33.229999999999997</v>
      </c>
      <c r="AD51" s="2">
        <f t="shared" si="0"/>
        <v>0.42000000000000171</v>
      </c>
      <c r="AE51" s="138">
        <f t="shared" si="1"/>
        <v>-4.7918538484577056E-3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31.448200000000003</v>
      </c>
      <c r="R52" s="83"/>
      <c r="T52" s="87" t="s">
        <v>108</v>
      </c>
      <c r="U52" s="130" t="s">
        <v>428</v>
      </c>
      <c r="W52" s="94">
        <v>42565</v>
      </c>
      <c r="X52" s="368">
        <v>34.1</v>
      </c>
      <c r="Y52" s="40">
        <v>34.35</v>
      </c>
      <c r="Z52" s="40">
        <v>33.380000000000003</v>
      </c>
      <c r="AA52" s="368">
        <v>33.39</v>
      </c>
      <c r="AB52" s="95">
        <v>354900</v>
      </c>
      <c r="AC52" s="243">
        <v>33.39</v>
      </c>
      <c r="AD52" s="2">
        <f t="shared" si="0"/>
        <v>0.96999999999999886</v>
      </c>
      <c r="AE52" s="138">
        <f t="shared" si="1"/>
        <v>-1.7363154796939284E-2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31.127300000000002</v>
      </c>
      <c r="R53" s="83"/>
      <c r="T53" s="87" t="s">
        <v>111</v>
      </c>
      <c r="U53" s="130">
        <v>24.07</v>
      </c>
      <c r="W53" s="94">
        <v>42564</v>
      </c>
      <c r="X53" s="368">
        <v>34.04</v>
      </c>
      <c r="Y53" s="40">
        <v>34.270000000000003</v>
      </c>
      <c r="Z53" s="40">
        <v>33.950000000000003</v>
      </c>
      <c r="AA53" s="368">
        <v>33.979999999999997</v>
      </c>
      <c r="AB53" s="95">
        <v>193900</v>
      </c>
      <c r="AC53" s="243">
        <v>33.979999999999997</v>
      </c>
      <c r="AD53" s="2">
        <f t="shared" si="0"/>
        <v>0.32000000000000028</v>
      </c>
      <c r="AE53" s="138">
        <f t="shared" si="1"/>
        <v>-1.1757789535569163E-3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30.806400000000004</v>
      </c>
      <c r="R54" s="83"/>
      <c r="T54" s="87" t="s">
        <v>112</v>
      </c>
      <c r="U54" s="130">
        <v>1.33</v>
      </c>
      <c r="W54" s="94">
        <v>42563</v>
      </c>
      <c r="X54" s="368">
        <v>33.43</v>
      </c>
      <c r="Y54" s="40">
        <v>34.21</v>
      </c>
      <c r="Z54" s="40">
        <v>33.43</v>
      </c>
      <c r="AA54" s="368">
        <v>34.020000000000003</v>
      </c>
      <c r="AB54" s="95">
        <v>383900</v>
      </c>
      <c r="AC54" s="243">
        <v>34.020000000000003</v>
      </c>
      <c r="AD54" s="2">
        <f t="shared" si="0"/>
        <v>0.78000000000000114</v>
      </c>
      <c r="AE54" s="138">
        <f t="shared" si="1"/>
        <v>1.9173157579388977E-2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30.485500000000002</v>
      </c>
      <c r="R55" s="83"/>
      <c r="T55" s="87" t="s">
        <v>109</v>
      </c>
      <c r="U55" s="130" t="s">
        <v>124</v>
      </c>
      <c r="W55" s="94">
        <v>42562</v>
      </c>
      <c r="X55" s="368">
        <v>33.729999999999997</v>
      </c>
      <c r="Y55" s="40">
        <v>33.840000000000003</v>
      </c>
      <c r="Z55" s="40">
        <v>33.31</v>
      </c>
      <c r="AA55" s="368">
        <v>33.380000000000003</v>
      </c>
      <c r="AB55" s="95">
        <v>325000</v>
      </c>
      <c r="AC55" s="243">
        <v>33.380000000000003</v>
      </c>
      <c r="AD55" s="2">
        <f t="shared" si="0"/>
        <v>0.53000000000000114</v>
      </c>
      <c r="AE55" s="138">
        <f t="shared" si="1"/>
        <v>-1.1548711874444839E-2</v>
      </c>
    </row>
    <row r="56" spans="1:31" x14ac:dyDescent="0.25">
      <c r="O56" s="2"/>
      <c r="P56" s="83">
        <v>0.94</v>
      </c>
      <c r="Q56" s="83">
        <f t="shared" si="2"/>
        <v>30.1646</v>
      </c>
      <c r="R56" s="83"/>
      <c r="W56" s="94">
        <v>42559</v>
      </c>
      <c r="X56" s="368">
        <v>33.369999999999997</v>
      </c>
      <c r="Y56" s="40">
        <v>33.909999999999997</v>
      </c>
      <c r="Z56" s="40">
        <v>33.369999999999997</v>
      </c>
      <c r="AA56" s="368">
        <v>33.770000000000003</v>
      </c>
      <c r="AB56" s="95">
        <v>299000</v>
      </c>
      <c r="AC56" s="243">
        <v>33.770000000000003</v>
      </c>
      <c r="AD56" s="2">
        <f t="shared" si="0"/>
        <v>0.53999999999999915</v>
      </c>
      <c r="AE56" s="138">
        <f t="shared" si="1"/>
        <v>1.5639097744361008E-2</v>
      </c>
    </row>
    <row r="57" spans="1:31" x14ac:dyDescent="0.25">
      <c r="O57" s="2"/>
      <c r="P57" s="83">
        <v>0.93</v>
      </c>
      <c r="Q57" s="83">
        <f t="shared" si="2"/>
        <v>29.843700000000005</v>
      </c>
      <c r="R57" s="83"/>
      <c r="W57" s="94">
        <v>42558</v>
      </c>
      <c r="X57" s="368">
        <v>33.17</v>
      </c>
      <c r="Y57" s="40">
        <v>33.58</v>
      </c>
      <c r="Z57" s="40">
        <v>33.049999999999997</v>
      </c>
      <c r="AA57" s="368">
        <v>33.25</v>
      </c>
      <c r="AB57" s="95">
        <v>185400</v>
      </c>
      <c r="AC57" s="243">
        <v>33.25</v>
      </c>
      <c r="AD57" s="2">
        <f t="shared" si="0"/>
        <v>0.53000000000000114</v>
      </c>
      <c r="AE57" s="138">
        <f t="shared" si="1"/>
        <v>1.2044564890092424E-3</v>
      </c>
    </row>
    <row r="58" spans="1:31" x14ac:dyDescent="0.25">
      <c r="O58" s="2"/>
      <c r="P58" s="83">
        <v>0.92</v>
      </c>
      <c r="Q58" s="83">
        <f t="shared" si="2"/>
        <v>29.522800000000004</v>
      </c>
      <c r="R58" s="83"/>
      <c r="W58" s="94">
        <v>42557</v>
      </c>
      <c r="X58" s="368">
        <v>32.56</v>
      </c>
      <c r="Y58" s="40">
        <v>33.28</v>
      </c>
      <c r="Z58" s="40">
        <v>32.43</v>
      </c>
      <c r="AA58" s="368">
        <v>33.21</v>
      </c>
      <c r="AB58" s="95">
        <v>585900</v>
      </c>
      <c r="AC58" s="243">
        <v>33.21</v>
      </c>
      <c r="AD58" s="2">
        <f t="shared" si="0"/>
        <v>0.85000000000000142</v>
      </c>
      <c r="AE58" s="138">
        <f t="shared" si="1"/>
        <v>1.373626373626391E-2</v>
      </c>
    </row>
    <row r="59" spans="1:31" x14ac:dyDescent="0.25">
      <c r="O59" s="2"/>
      <c r="P59" s="83">
        <v>0.91</v>
      </c>
      <c r="Q59" s="83">
        <f t="shared" si="2"/>
        <v>29.201900000000006</v>
      </c>
      <c r="R59" s="83"/>
      <c r="W59" s="94">
        <v>42556</v>
      </c>
      <c r="X59" s="368">
        <v>33.39</v>
      </c>
      <c r="Y59" s="40">
        <v>33.4</v>
      </c>
      <c r="Z59" s="40">
        <v>32.49</v>
      </c>
      <c r="AA59" s="368">
        <v>32.76</v>
      </c>
      <c r="AB59" s="95">
        <v>497000</v>
      </c>
      <c r="AC59" s="243">
        <v>32.76</v>
      </c>
      <c r="AD59" s="2">
        <f t="shared" si="0"/>
        <v>0.90999999999999659</v>
      </c>
      <c r="AE59" s="138">
        <f t="shared" si="1"/>
        <v>-1.7396520695860951E-2</v>
      </c>
    </row>
    <row r="60" spans="1:31" x14ac:dyDescent="0.25">
      <c r="O60" s="2"/>
      <c r="P60" s="83">
        <v>0.9</v>
      </c>
      <c r="Q60" s="83">
        <f t="shared" si="2"/>
        <v>28.881000000000004</v>
      </c>
      <c r="R60" s="83"/>
      <c r="W60" s="94">
        <v>42552</v>
      </c>
      <c r="X60" s="368">
        <v>32.549999999999997</v>
      </c>
      <c r="Y60" s="40">
        <v>33.590000000000003</v>
      </c>
      <c r="Z60" s="40">
        <v>32.340000000000003</v>
      </c>
      <c r="AA60" s="368">
        <v>33.340000000000003</v>
      </c>
      <c r="AB60" s="95">
        <v>534800</v>
      </c>
      <c r="AC60" s="243">
        <v>33.340000000000003</v>
      </c>
      <c r="AD60" s="2">
        <f t="shared" si="0"/>
        <v>1.25</v>
      </c>
      <c r="AE60" s="138">
        <f t="shared" si="1"/>
        <v>1.9571865443425152E-2</v>
      </c>
    </row>
    <row r="61" spans="1:31" x14ac:dyDescent="0.25">
      <c r="W61" s="94">
        <v>42551</v>
      </c>
      <c r="X61" s="368">
        <v>32.19</v>
      </c>
      <c r="Y61" s="40">
        <v>32.729999999999997</v>
      </c>
      <c r="Z61" s="40">
        <v>32.07</v>
      </c>
      <c r="AA61" s="368">
        <v>32.700000000000003</v>
      </c>
      <c r="AB61" s="95">
        <v>525600</v>
      </c>
      <c r="AC61" s="243">
        <v>32.700000000000003</v>
      </c>
      <c r="AD61" s="2">
        <f t="shared" si="0"/>
        <v>0.65999999999999659</v>
      </c>
      <c r="AE61" s="138">
        <f t="shared" si="1"/>
        <v>1.0194624652456241E-2</v>
      </c>
    </row>
    <row r="62" spans="1:31" x14ac:dyDescent="0.25">
      <c r="W62" s="94">
        <v>42550</v>
      </c>
      <c r="X62" s="368">
        <v>31.79</v>
      </c>
      <c r="Y62" s="40">
        <v>32.46</v>
      </c>
      <c r="Z62" s="40">
        <v>31.65</v>
      </c>
      <c r="AA62" s="368">
        <v>32.369999999999997</v>
      </c>
      <c r="AB62" s="95">
        <v>245500</v>
      </c>
      <c r="AC62" s="243">
        <v>32.369999999999997</v>
      </c>
      <c r="AD62" s="2">
        <f t="shared" si="0"/>
        <v>0.81000000000000227</v>
      </c>
      <c r="AE62" s="138">
        <f t="shared" si="1"/>
        <v>2.6641294005708804E-2</v>
      </c>
    </row>
    <row r="63" spans="1:31" x14ac:dyDescent="0.25">
      <c r="W63" s="94">
        <v>42549</v>
      </c>
      <c r="X63" s="368">
        <v>31.3</v>
      </c>
      <c r="Y63" s="40">
        <v>31.57</v>
      </c>
      <c r="Z63" s="40">
        <v>31.02</v>
      </c>
      <c r="AA63" s="368">
        <v>31.53</v>
      </c>
      <c r="AB63" s="95">
        <v>449200</v>
      </c>
      <c r="AC63" s="243">
        <v>31.53</v>
      </c>
      <c r="AD63" s="2">
        <f t="shared" si="0"/>
        <v>0.55000000000000071</v>
      </c>
      <c r="AE63" s="138">
        <f t="shared" si="1"/>
        <v>1.4478764478764505E-2</v>
      </c>
    </row>
    <row r="64" spans="1:31" x14ac:dyDescent="0.25">
      <c r="W64" s="94">
        <v>42548</v>
      </c>
      <c r="X64" s="368">
        <v>31.79</v>
      </c>
      <c r="Y64" s="40">
        <v>32.049999999999997</v>
      </c>
      <c r="Z64" s="40">
        <v>30.87</v>
      </c>
      <c r="AA64" s="368">
        <v>31.08</v>
      </c>
      <c r="AB64" s="95">
        <v>384200</v>
      </c>
      <c r="AC64" s="243">
        <v>31.08</v>
      </c>
      <c r="AD64" s="2">
        <f t="shared" si="0"/>
        <v>1.1799999999999962</v>
      </c>
      <c r="AE64" s="138">
        <f t="shared" si="1"/>
        <v>-2.7534418022528206E-2</v>
      </c>
    </row>
    <row r="65" spans="23:31" x14ac:dyDescent="0.25">
      <c r="W65" s="94">
        <v>42545</v>
      </c>
      <c r="X65" s="368">
        <v>31.83</v>
      </c>
      <c r="Y65" s="40">
        <v>32.49</v>
      </c>
      <c r="Z65" s="40">
        <v>31.5</v>
      </c>
      <c r="AA65" s="368">
        <v>31.96</v>
      </c>
      <c r="AB65" s="95">
        <v>1310200</v>
      </c>
      <c r="AC65" s="243">
        <v>31.96</v>
      </c>
      <c r="AD65" s="2">
        <f t="shared" si="0"/>
        <v>0.99000000000000199</v>
      </c>
      <c r="AE65" s="138">
        <f t="shared" si="1"/>
        <v>-2.1432945499081368E-2</v>
      </c>
    </row>
    <row r="66" spans="23:31" x14ac:dyDescent="0.25">
      <c r="W66" s="94">
        <v>42544</v>
      </c>
      <c r="X66" s="368">
        <v>32.76</v>
      </c>
      <c r="Y66" s="40">
        <v>33</v>
      </c>
      <c r="Z66" s="40">
        <v>32.43</v>
      </c>
      <c r="AA66" s="368">
        <v>32.659999999999997</v>
      </c>
      <c r="AB66" s="95">
        <v>421500</v>
      </c>
      <c r="AC66" s="243">
        <v>32.659999999999997</v>
      </c>
      <c r="AD66" s="2">
        <f t="shared" si="0"/>
        <v>0.57000000000000028</v>
      </c>
      <c r="AE66" s="138">
        <f t="shared" si="1"/>
        <v>6.1614294516325607E-3</v>
      </c>
    </row>
    <row r="67" spans="23:31" x14ac:dyDescent="0.25">
      <c r="W67" s="94">
        <v>42543</v>
      </c>
      <c r="X67" s="368">
        <v>32.67</v>
      </c>
      <c r="Y67" s="40">
        <v>32.76</v>
      </c>
      <c r="Z67" s="40">
        <v>32.29</v>
      </c>
      <c r="AA67" s="368">
        <v>32.46</v>
      </c>
      <c r="AB67" s="95">
        <v>226900</v>
      </c>
      <c r="AC67" s="243">
        <v>32.46</v>
      </c>
      <c r="AD67" s="2">
        <f t="shared" si="0"/>
        <v>0.46999999999999886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677" priority="19">
      <formula>F26&gt;0</formula>
    </cfRule>
    <cfRule type="expression" dxfId="676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75" priority="11">
      <formula>F28&gt;0</formula>
    </cfRule>
    <cfRule type="expression" dxfId="674" priority="12">
      <formula>F28&lt;0</formula>
    </cfRule>
  </conditionalFormatting>
  <conditionalFormatting sqref="F28:F35">
    <cfRule type="expression" dxfId="673" priority="13">
      <formula>F28&gt;0</formula>
    </cfRule>
    <cfRule type="expression" dxfId="672" priority="14">
      <formula>F28&lt;0</formula>
    </cfRule>
  </conditionalFormatting>
  <conditionalFormatting sqref="H26:H35">
    <cfRule type="expression" dxfId="671" priority="9">
      <formula>H26&gt;0</formula>
    </cfRule>
    <cfRule type="expression" dxfId="670" priority="10">
      <formula>H26&lt;0</formula>
    </cfRule>
  </conditionalFormatting>
  <conditionalFormatting sqref="F21:F25">
    <cfRule type="expression" dxfId="669" priority="7">
      <formula>F21&gt;0</formula>
    </cfRule>
    <cfRule type="expression" dxfId="668" priority="8">
      <formula>F21&lt;0</formula>
    </cfRule>
  </conditionalFormatting>
  <conditionalFormatting sqref="H21:H25">
    <cfRule type="expression" dxfId="667" priority="5">
      <formula>H21&gt;0</formula>
    </cfRule>
    <cfRule type="expression" dxfId="666" priority="6">
      <formula>H21&lt;0</formula>
    </cfRule>
  </conditionalFormatting>
  <conditionalFormatting sqref="Q8">
    <cfRule type="expression" dxfId="665" priority="1">
      <formula>Q8&gt;0</formula>
    </cfRule>
    <cfRule type="expression" dxfId="664" priority="2">
      <formula>Q8&lt;0</formula>
    </cfRule>
  </conditionalFormatting>
  <conditionalFormatting sqref="Q7">
    <cfRule type="expression" dxfId="663" priority="3">
      <formula>Q7&gt;0</formula>
    </cfRule>
    <cfRule type="expression" dxfId="6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363</v>
      </c>
      <c r="B2" s="527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42636</v>
      </c>
      <c r="X2" s="10">
        <v>24.28</v>
      </c>
      <c r="Y2" s="10">
        <v>24.44</v>
      </c>
      <c r="Z2" s="10">
        <v>23.93</v>
      </c>
      <c r="AA2" s="10">
        <v>23.93</v>
      </c>
      <c r="AB2" s="95">
        <v>9664900</v>
      </c>
      <c r="AC2" s="10">
        <v>23.93</v>
      </c>
      <c r="AD2" s="2">
        <f>Y2-Z2</f>
        <v>0.51000000000000156</v>
      </c>
      <c r="AE2" s="138">
        <f>AC2/AC3-1</f>
        <v>-1.5226337448559724E-2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42635</v>
      </c>
      <c r="X3" s="10">
        <v>24.19</v>
      </c>
      <c r="Y3" s="10">
        <v>24.48</v>
      </c>
      <c r="Z3" s="10">
        <v>24.09</v>
      </c>
      <c r="AA3" s="10">
        <v>24.3</v>
      </c>
      <c r="AB3" s="95">
        <v>11647400</v>
      </c>
      <c r="AC3" s="10">
        <v>24.3</v>
      </c>
      <c r="AD3" s="2">
        <f t="shared" ref="AD3:AD66" si="0">Y3-Z3</f>
        <v>0.39000000000000057</v>
      </c>
      <c r="AE3" s="138">
        <f t="shared" ref="AE3:AE66" si="1">AC3/AC4-1</f>
        <v>1.2499999999999956E-2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23.93</v>
      </c>
      <c r="R4" s="529">
        <v>-1.52E-2</v>
      </c>
      <c r="T4" s="163"/>
      <c r="U4" s="1"/>
      <c r="W4" s="133">
        <v>42634</v>
      </c>
      <c r="X4" s="10">
        <v>23.87</v>
      </c>
      <c r="Y4" s="10">
        <v>24.04</v>
      </c>
      <c r="Z4" s="10">
        <v>23.78</v>
      </c>
      <c r="AA4" s="10">
        <v>24</v>
      </c>
      <c r="AB4" s="95">
        <v>12887000</v>
      </c>
      <c r="AC4" s="10">
        <v>24</v>
      </c>
      <c r="AD4" s="2">
        <f t="shared" si="0"/>
        <v>0.25999999999999801</v>
      </c>
      <c r="AE4" s="138">
        <f t="shared" si="1"/>
        <v>4.6044370029301174E-3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2393</v>
      </c>
      <c r="W5" s="133">
        <v>42633</v>
      </c>
      <c r="X5" s="10">
        <v>24.1</v>
      </c>
      <c r="Y5" s="10">
        <v>24.11</v>
      </c>
      <c r="Z5" s="10">
        <v>23.86</v>
      </c>
      <c r="AA5" s="10">
        <v>23.89</v>
      </c>
      <c r="AB5" s="95">
        <v>11610400</v>
      </c>
      <c r="AC5" s="10">
        <v>23.89</v>
      </c>
      <c r="AD5" s="2">
        <f t="shared" si="0"/>
        <v>0.25</v>
      </c>
      <c r="AE5" s="138">
        <f t="shared" si="1"/>
        <v>-1.6715419974926427E-3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42632</v>
      </c>
      <c r="X6" s="10">
        <v>23.97</v>
      </c>
      <c r="Y6" s="10">
        <v>24.07</v>
      </c>
      <c r="Z6" s="10">
        <v>23.81</v>
      </c>
      <c r="AA6" s="10">
        <v>23.93</v>
      </c>
      <c r="AB6" s="95">
        <v>13479700</v>
      </c>
      <c r="AC6" s="10">
        <v>23.93</v>
      </c>
      <c r="AD6" s="2">
        <f t="shared" si="0"/>
        <v>0.26000000000000156</v>
      </c>
      <c r="AE6" s="138">
        <f t="shared" si="1"/>
        <v>1.255230125523088E-3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-35</v>
      </c>
      <c r="R7" s="30">
        <v>42650</v>
      </c>
      <c r="W7" s="133">
        <v>42629</v>
      </c>
      <c r="X7" s="10">
        <v>23.48</v>
      </c>
      <c r="Y7" s="10">
        <v>23.94</v>
      </c>
      <c r="Z7" s="10">
        <v>23.33</v>
      </c>
      <c r="AA7" s="10">
        <v>23.9</v>
      </c>
      <c r="AB7" s="95">
        <v>27403500</v>
      </c>
      <c r="AC7" s="10">
        <v>23.9</v>
      </c>
      <c r="AD7" s="2">
        <f t="shared" si="0"/>
        <v>0.61000000000000298</v>
      </c>
      <c r="AE7" s="138">
        <f t="shared" si="1"/>
        <v>2.5167785234898599E-3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-35</v>
      </c>
      <c r="W8" s="133">
        <v>42628</v>
      </c>
      <c r="X8" s="10">
        <v>23.63</v>
      </c>
      <c r="Y8" s="10">
        <v>23.91</v>
      </c>
      <c r="Z8" s="10">
        <v>23.44</v>
      </c>
      <c r="AA8" s="10">
        <v>23.84</v>
      </c>
      <c r="AB8" s="95">
        <v>17391700</v>
      </c>
      <c r="AC8" s="10">
        <v>23.84</v>
      </c>
      <c r="AD8" s="2">
        <f t="shared" si="0"/>
        <v>0.46999999999999886</v>
      </c>
      <c r="AE8" s="138">
        <f t="shared" si="1"/>
        <v>5.9071729957806962E-3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-1.4415156507413509E-2</v>
      </c>
      <c r="W9" s="133">
        <v>42627</v>
      </c>
      <c r="X9" s="10">
        <v>23.75</v>
      </c>
      <c r="Y9" s="10">
        <v>23.93</v>
      </c>
      <c r="Z9" s="10">
        <v>23.56</v>
      </c>
      <c r="AA9" s="10">
        <v>23.7</v>
      </c>
      <c r="AB9" s="95">
        <v>13318100</v>
      </c>
      <c r="AC9" s="10">
        <v>23.7</v>
      </c>
      <c r="AD9" s="2">
        <f t="shared" si="0"/>
        <v>0.37000000000000099</v>
      </c>
      <c r="AE9" s="138">
        <f t="shared" si="1"/>
        <v>-4.2176296921137002E-4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42626</v>
      </c>
      <c r="X10" s="10">
        <v>23.7</v>
      </c>
      <c r="Y10" s="10">
        <v>23.85</v>
      </c>
      <c r="Z10" s="10">
        <v>23.41</v>
      </c>
      <c r="AA10" s="10">
        <v>23.71</v>
      </c>
      <c r="AB10" s="95">
        <v>14556800</v>
      </c>
      <c r="AC10" s="10">
        <v>23.71</v>
      </c>
      <c r="AD10" s="2">
        <f t="shared" si="0"/>
        <v>0.44000000000000128</v>
      </c>
      <c r="AE10" s="138">
        <f t="shared" si="1"/>
        <v>-1.0020876826722258E-2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1.4999999999999999E-2</v>
      </c>
      <c r="W11" s="133">
        <v>42625</v>
      </c>
      <c r="X11" s="10">
        <v>23.36</v>
      </c>
      <c r="Y11" s="10">
        <v>24.2</v>
      </c>
      <c r="Z11" s="10">
        <v>23.34</v>
      </c>
      <c r="AA11" s="10">
        <v>23.95</v>
      </c>
      <c r="AB11" s="95">
        <v>22765900</v>
      </c>
      <c r="AC11" s="10">
        <v>23.95</v>
      </c>
      <c r="AD11" s="2">
        <f t="shared" si="0"/>
        <v>0.85999999999999943</v>
      </c>
      <c r="AE11" s="138" t="e">
        <f t="shared" si="1"/>
        <v>#DIV/0!</v>
      </c>
    </row>
    <row r="12" spans="1:31" x14ac:dyDescent="0.25">
      <c r="H12" s="72"/>
      <c r="W12" s="133">
        <v>42625</v>
      </c>
      <c r="X12" s="10" t="s">
        <v>391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42622</v>
      </c>
      <c r="X13" s="10">
        <v>24.53</v>
      </c>
      <c r="Y13" s="10">
        <v>24.65</v>
      </c>
      <c r="Z13" s="10">
        <v>23.56</v>
      </c>
      <c r="AA13" s="10">
        <v>23.57</v>
      </c>
      <c r="AB13" s="95">
        <v>20104900</v>
      </c>
      <c r="AC13" s="10">
        <v>23.39</v>
      </c>
      <c r="AD13" s="2">
        <f t="shared" si="0"/>
        <v>1.0899999999999999</v>
      </c>
      <c r="AE13" s="138">
        <f t="shared" si="1"/>
        <v>-4.7638436482084656E-2</v>
      </c>
    </row>
    <row r="14" spans="1:31" x14ac:dyDescent="0.25">
      <c r="H14" s="72"/>
      <c r="W14" s="133">
        <v>42621</v>
      </c>
      <c r="X14" s="10">
        <v>24.4</v>
      </c>
      <c r="Y14" s="10">
        <v>24.77</v>
      </c>
      <c r="Z14" s="10">
        <v>24.37</v>
      </c>
      <c r="AA14" s="10">
        <v>24.75</v>
      </c>
      <c r="AB14" s="95">
        <v>13602700</v>
      </c>
      <c r="AC14" s="10">
        <v>24.56</v>
      </c>
      <c r="AD14" s="2">
        <f t="shared" si="0"/>
        <v>0.39999999999999858</v>
      </c>
      <c r="AE14" s="138">
        <f t="shared" si="1"/>
        <v>1.529557668458037E-2</v>
      </c>
    </row>
    <row r="15" spans="1:31" x14ac:dyDescent="0.25">
      <c r="H15" s="72"/>
      <c r="W15" s="133">
        <v>42620</v>
      </c>
      <c r="X15" s="10">
        <v>24.38</v>
      </c>
      <c r="Y15" s="10">
        <v>24.61</v>
      </c>
      <c r="Z15" s="10">
        <v>24.34</v>
      </c>
      <c r="AA15" s="10">
        <v>24.38</v>
      </c>
      <c r="AB15" s="95">
        <v>10982300</v>
      </c>
      <c r="AC15" s="10">
        <v>24.19</v>
      </c>
      <c r="AD15" s="2">
        <f t="shared" si="0"/>
        <v>0.26999999999999957</v>
      </c>
      <c r="AE15" s="138">
        <f t="shared" si="1"/>
        <v>-1.6508460586049933E-3</v>
      </c>
    </row>
    <row r="16" spans="1:31" x14ac:dyDescent="0.25">
      <c r="H16" s="72"/>
      <c r="W16" s="133">
        <v>42619</v>
      </c>
      <c r="X16" s="10">
        <v>24.53</v>
      </c>
      <c r="Y16" s="10">
        <v>24.55</v>
      </c>
      <c r="Z16" s="10">
        <v>24.09</v>
      </c>
      <c r="AA16" s="10">
        <v>24.42</v>
      </c>
      <c r="AB16" s="95">
        <v>8132300</v>
      </c>
      <c r="AC16" s="10">
        <v>24.23</v>
      </c>
      <c r="AD16" s="2">
        <f t="shared" si="0"/>
        <v>0.46000000000000085</v>
      </c>
      <c r="AE16" s="138">
        <f t="shared" si="1"/>
        <v>-5.3366174055828886E-3</v>
      </c>
    </row>
    <row r="17" spans="1:31" x14ac:dyDescent="0.25">
      <c r="W17" s="133">
        <v>42615</v>
      </c>
      <c r="X17" s="10">
        <v>24.7</v>
      </c>
      <c r="Y17" s="10">
        <v>24.82</v>
      </c>
      <c r="Z17" s="10">
        <v>24.51</v>
      </c>
      <c r="AA17" s="10">
        <v>24.55</v>
      </c>
      <c r="AB17" s="95">
        <v>4937900</v>
      </c>
      <c r="AC17" s="10">
        <v>24.36</v>
      </c>
      <c r="AD17" s="2">
        <f t="shared" si="0"/>
        <v>0.30999999999999872</v>
      </c>
      <c r="AE17" s="138">
        <f t="shared" si="1"/>
        <v>4.1067761806967695E-4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24.61</v>
      </c>
      <c r="Y18" s="10">
        <v>24.63</v>
      </c>
      <c r="Z18" s="10">
        <v>24.42</v>
      </c>
      <c r="AA18" s="10">
        <v>24.54</v>
      </c>
      <c r="AB18" s="95">
        <v>6085600</v>
      </c>
      <c r="AC18" s="10">
        <v>24.35</v>
      </c>
      <c r="AD18" s="2">
        <f t="shared" si="0"/>
        <v>0.2099999999999973</v>
      </c>
      <c r="AE18" s="138">
        <f t="shared" si="1"/>
        <v>0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24.5</v>
      </c>
      <c r="Y19" s="10">
        <v>24.72</v>
      </c>
      <c r="Z19" s="10">
        <v>24.47</v>
      </c>
      <c r="AA19" s="10">
        <v>24.54</v>
      </c>
      <c r="AB19" s="95">
        <v>7270900</v>
      </c>
      <c r="AC19" s="10">
        <v>24.35</v>
      </c>
      <c r="AD19" s="2">
        <f t="shared" si="0"/>
        <v>0.25</v>
      </c>
      <c r="AE19" s="138">
        <f t="shared" si="1"/>
        <v>-4.1050903119865811E-4</v>
      </c>
    </row>
    <row r="20" spans="1:31" x14ac:dyDescent="0.25">
      <c r="W20" s="133">
        <v>42612</v>
      </c>
      <c r="X20" s="10">
        <v>24.72</v>
      </c>
      <c r="Y20" s="10">
        <v>24.77</v>
      </c>
      <c r="Z20" s="10">
        <v>24.5</v>
      </c>
      <c r="AA20" s="10">
        <v>24.55</v>
      </c>
      <c r="AB20" s="95">
        <v>4514500</v>
      </c>
      <c r="AC20" s="10">
        <v>24.36</v>
      </c>
      <c r="AD20" s="2">
        <f t="shared" si="0"/>
        <v>0.26999999999999957</v>
      </c>
      <c r="AE20" s="138">
        <f t="shared" si="1"/>
        <v>-7.7393075356415597E-3</v>
      </c>
    </row>
    <row r="21" spans="1:31" x14ac:dyDescent="0.25">
      <c r="W21" s="133">
        <v>42611</v>
      </c>
      <c r="X21" s="10">
        <v>24.61</v>
      </c>
      <c r="Y21" s="10">
        <v>24.85</v>
      </c>
      <c r="Z21" s="10">
        <v>24.55</v>
      </c>
      <c r="AA21" s="10">
        <v>24.74</v>
      </c>
      <c r="AB21" s="95">
        <v>6535600</v>
      </c>
      <c r="AC21" s="10">
        <v>24.55</v>
      </c>
      <c r="AD21" s="2">
        <f t="shared" si="0"/>
        <v>0.30000000000000071</v>
      </c>
      <c r="AE21" s="138">
        <f t="shared" si="1"/>
        <v>8.2135523613962036E-3</v>
      </c>
    </row>
    <row r="22" spans="1:31" x14ac:dyDescent="0.25">
      <c r="W22" s="133">
        <v>42608</v>
      </c>
      <c r="X22" s="10">
        <v>24.67</v>
      </c>
      <c r="Y22" s="10">
        <v>24.73</v>
      </c>
      <c r="Z22" s="10">
        <v>24.41</v>
      </c>
      <c r="AA22" s="10">
        <v>24.54</v>
      </c>
      <c r="AB22" s="95">
        <v>8062800</v>
      </c>
      <c r="AC22" s="10">
        <v>24.35</v>
      </c>
      <c r="AD22" s="2">
        <f t="shared" si="0"/>
        <v>0.32000000000000028</v>
      </c>
      <c r="AE22" s="138">
        <f t="shared" si="1"/>
        <v>-1.2305168170630987E-3</v>
      </c>
    </row>
    <row r="23" spans="1:31" x14ac:dyDescent="0.25">
      <c r="W23" s="133">
        <v>42607</v>
      </c>
      <c r="X23" s="10">
        <v>24.72</v>
      </c>
      <c r="Y23" s="10">
        <v>24.87</v>
      </c>
      <c r="Z23" s="10">
        <v>24.51</v>
      </c>
      <c r="AA23" s="10">
        <v>24.57</v>
      </c>
      <c r="AB23" s="95">
        <v>6391300</v>
      </c>
      <c r="AC23" s="10">
        <v>24.38</v>
      </c>
      <c r="AD23" s="2">
        <f t="shared" si="0"/>
        <v>0.35999999999999943</v>
      </c>
      <c r="AE23" s="138">
        <f t="shared" si="1"/>
        <v>-9.3457943925233655E-3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24.91</v>
      </c>
      <c r="Y24" s="10">
        <v>24.98</v>
      </c>
      <c r="Z24" s="10">
        <v>24.72</v>
      </c>
      <c r="AA24" s="10">
        <v>24.8</v>
      </c>
      <c r="AB24" s="95">
        <v>8275900</v>
      </c>
      <c r="AC24" s="10">
        <v>24.61</v>
      </c>
      <c r="AD24" s="2">
        <f t="shared" si="0"/>
        <v>0.26000000000000156</v>
      </c>
      <c r="AE24" s="138">
        <f t="shared" si="1"/>
        <v>-3.6437246963563208E-3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42605</v>
      </c>
      <c r="X25" s="10">
        <v>25.15</v>
      </c>
      <c r="Y25" s="10">
        <v>25.32</v>
      </c>
      <c r="Z25" s="10">
        <v>24.85</v>
      </c>
      <c r="AA25" s="10">
        <v>24.89</v>
      </c>
      <c r="AB25" s="95">
        <v>9037200</v>
      </c>
      <c r="AC25" s="10">
        <v>24.7</v>
      </c>
      <c r="AD25" s="2">
        <f t="shared" si="0"/>
        <v>0.46999999999999886</v>
      </c>
      <c r="AE25" s="138">
        <f t="shared" si="1"/>
        <v>-9.2258323305255407E-3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42604</v>
      </c>
      <c r="X26" s="10">
        <v>25.11</v>
      </c>
      <c r="Y26" s="10">
        <v>25.36</v>
      </c>
      <c r="Z26" s="10">
        <v>25.01</v>
      </c>
      <c r="AA26" s="10">
        <v>25.12</v>
      </c>
      <c r="AB26" s="95">
        <v>8374100</v>
      </c>
      <c r="AC26" s="10">
        <v>24.93</v>
      </c>
      <c r="AD26" s="2">
        <f t="shared" si="0"/>
        <v>0.34999999999999787</v>
      </c>
      <c r="AE26" s="138">
        <f t="shared" si="1"/>
        <v>-1.2019230769231282E-3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42601</v>
      </c>
      <c r="X27" s="10">
        <v>25.05</v>
      </c>
      <c r="Y27" s="10">
        <v>25.17</v>
      </c>
      <c r="Z27" s="10">
        <v>24.86</v>
      </c>
      <c r="AA27" s="10">
        <v>25.15</v>
      </c>
      <c r="AB27" s="95">
        <v>13575100</v>
      </c>
      <c r="AC27" s="10">
        <v>24.96</v>
      </c>
      <c r="AD27" s="2">
        <f t="shared" si="0"/>
        <v>0.31000000000000227</v>
      </c>
      <c r="AE27" s="138">
        <f t="shared" si="1"/>
        <v>2.8123744475692103E-3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42600</v>
      </c>
      <c r="X28" s="10">
        <v>25.44</v>
      </c>
      <c r="Y28" s="10">
        <v>25.52</v>
      </c>
      <c r="Z28" s="10">
        <v>24.99</v>
      </c>
      <c r="AA28" s="10">
        <v>25.08</v>
      </c>
      <c r="AB28" s="95">
        <v>14877200</v>
      </c>
      <c r="AC28" s="10">
        <v>24.89</v>
      </c>
      <c r="AD28" s="2">
        <f t="shared" si="0"/>
        <v>0.53000000000000114</v>
      </c>
      <c r="AE28" s="138">
        <f t="shared" si="1"/>
        <v>-1.5816528272044272E-2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 t="shared" ref="F29" si="15">C29*(E29-D29)</f>
        <v>1.9999999999999574</v>
      </c>
      <c r="G29" s="40">
        <f t="shared" ref="G29" si="16">D29*C29</f>
        <v>2428</v>
      </c>
      <c r="H29" s="231">
        <f t="shared" ref="H29" si="17">(E29-D29)/D29</f>
        <v>8.2372322899504011E-4</v>
      </c>
      <c r="I29" s="40"/>
      <c r="W29" s="133">
        <v>42599</v>
      </c>
      <c r="X29" s="10">
        <v>25.49</v>
      </c>
      <c r="Y29" s="10">
        <v>25.6</v>
      </c>
      <c r="Z29" s="10">
        <v>25.32</v>
      </c>
      <c r="AA29" s="10">
        <v>25.48</v>
      </c>
      <c r="AB29" s="95">
        <v>13351600</v>
      </c>
      <c r="AC29" s="10">
        <v>25.29</v>
      </c>
      <c r="AD29" s="2">
        <f t="shared" si="0"/>
        <v>0.28000000000000114</v>
      </c>
      <c r="AE29" s="138">
        <f t="shared" si="1"/>
        <v>7.9145231499810897E-4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25.73</v>
      </c>
      <c r="Y30" s="10">
        <v>25.75</v>
      </c>
      <c r="Z30" s="10">
        <v>25.45</v>
      </c>
      <c r="AA30" s="10">
        <v>25.46</v>
      </c>
      <c r="AB30" s="95">
        <v>12208900</v>
      </c>
      <c r="AC30" s="10">
        <v>25.27</v>
      </c>
      <c r="AD30" s="2">
        <f t="shared" si="0"/>
        <v>0.30000000000000071</v>
      </c>
      <c r="AE30" s="138">
        <f t="shared" si="1"/>
        <v>-1.4814814814814725E-2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42597</v>
      </c>
      <c r="X31" s="10">
        <v>26.13</v>
      </c>
      <c r="Y31" s="10">
        <v>26.14</v>
      </c>
      <c r="Z31" s="10">
        <v>25.83</v>
      </c>
      <c r="AA31" s="10">
        <v>25.85</v>
      </c>
      <c r="AB31" s="95">
        <v>6608400</v>
      </c>
      <c r="AC31" s="10">
        <v>25.65</v>
      </c>
      <c r="AD31" s="2">
        <f t="shared" si="0"/>
        <v>0.31000000000000227</v>
      </c>
      <c r="AE31" s="138">
        <f t="shared" si="1"/>
        <v>-6.5840433772270668E-3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42594</v>
      </c>
      <c r="X32" s="10">
        <v>26.05</v>
      </c>
      <c r="Y32" s="10">
        <v>26.37</v>
      </c>
      <c r="Z32" s="10">
        <v>25.95</v>
      </c>
      <c r="AA32" s="10">
        <v>26.02</v>
      </c>
      <c r="AB32" s="95">
        <v>10589700</v>
      </c>
      <c r="AC32" s="10">
        <v>25.82</v>
      </c>
      <c r="AD32" s="2">
        <f t="shared" si="0"/>
        <v>0.42000000000000171</v>
      </c>
      <c r="AE32" s="138">
        <f t="shared" si="1"/>
        <v>-5.3929121725732054E-3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42593</v>
      </c>
      <c r="X33" s="10">
        <v>25.66</v>
      </c>
      <c r="Y33" s="10">
        <v>26.27</v>
      </c>
      <c r="Z33" s="10">
        <v>25.63</v>
      </c>
      <c r="AA33" s="10">
        <v>26.16</v>
      </c>
      <c r="AB33" s="95">
        <v>15405200</v>
      </c>
      <c r="AC33" s="10">
        <v>25.96</v>
      </c>
      <c r="AD33" s="2">
        <f t="shared" si="0"/>
        <v>0.64000000000000057</v>
      </c>
      <c r="AE33" s="138">
        <f t="shared" si="1"/>
        <v>2.2852639873916614E-2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42592</v>
      </c>
      <c r="X34" s="10">
        <v>25.53</v>
      </c>
      <c r="Y34" s="10">
        <v>25.71</v>
      </c>
      <c r="Z34" s="10">
        <v>25.32</v>
      </c>
      <c r="AA34" s="10">
        <v>25.58</v>
      </c>
      <c r="AB34" s="95">
        <v>8030900</v>
      </c>
      <c r="AC34" s="10">
        <v>25.38</v>
      </c>
      <c r="AD34" s="2">
        <f t="shared" si="0"/>
        <v>0.39000000000000057</v>
      </c>
      <c r="AE34" s="138">
        <f t="shared" si="1"/>
        <v>3.558718861210064E-3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42591</v>
      </c>
      <c r="X35" s="10">
        <v>25.46</v>
      </c>
      <c r="Y35" s="10">
        <v>25.6</v>
      </c>
      <c r="Z35" s="10">
        <v>25.26</v>
      </c>
      <c r="AA35" s="10">
        <v>25.48</v>
      </c>
      <c r="AB35" s="95">
        <v>7564000</v>
      </c>
      <c r="AC35" s="10">
        <v>25.29</v>
      </c>
      <c r="AD35" s="2">
        <f t="shared" si="0"/>
        <v>0.33999999999999986</v>
      </c>
      <c r="AE35" s="138">
        <f t="shared" si="1"/>
        <v>2.7755749405233843E-3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42590</v>
      </c>
      <c r="X36" s="10">
        <v>25.51</v>
      </c>
      <c r="Y36" s="10">
        <v>25.62</v>
      </c>
      <c r="Z36" s="10">
        <v>25.37</v>
      </c>
      <c r="AA36" s="10">
        <v>25.41</v>
      </c>
      <c r="AB36" s="95">
        <v>7921900</v>
      </c>
      <c r="AC36" s="10">
        <v>25.22</v>
      </c>
      <c r="AD36" s="2">
        <f t="shared" si="0"/>
        <v>0.25</v>
      </c>
      <c r="AE36" s="138">
        <f t="shared" si="1"/>
        <v>-8.6477987421385016E-3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42587</v>
      </c>
      <c r="X37" s="10">
        <v>25.71</v>
      </c>
      <c r="Y37" s="10">
        <v>25.91</v>
      </c>
      <c r="Z37" s="10">
        <v>25.6</v>
      </c>
      <c r="AA37" s="10">
        <v>25.64</v>
      </c>
      <c r="AB37" s="95">
        <v>13454600</v>
      </c>
      <c r="AC37" s="10">
        <v>25.44</v>
      </c>
      <c r="AD37" s="2">
        <f t="shared" si="0"/>
        <v>0.30999999999999872</v>
      </c>
      <c r="AE37" s="138">
        <f t="shared" si="1"/>
        <v>1.969279243796862E-3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42586</v>
      </c>
      <c r="X38" s="10">
        <v>26.04</v>
      </c>
      <c r="Y38" s="10">
        <v>26.45</v>
      </c>
      <c r="Z38" s="10">
        <v>25.25</v>
      </c>
      <c r="AA38" s="10">
        <v>25.59</v>
      </c>
      <c r="AB38" s="95">
        <v>46749900</v>
      </c>
      <c r="AC38" s="10">
        <v>25.39</v>
      </c>
      <c r="AD38" s="2">
        <f t="shared" si="0"/>
        <v>1.1999999999999993</v>
      </c>
      <c r="AE38" s="138">
        <f t="shared" si="1"/>
        <v>-5.3671263510995049E-2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42585</v>
      </c>
      <c r="X39" s="10">
        <v>26.6</v>
      </c>
      <c r="Y39" s="10">
        <v>27.16</v>
      </c>
      <c r="Z39" s="10">
        <v>26.31</v>
      </c>
      <c r="AA39" s="10">
        <v>27.04</v>
      </c>
      <c r="AB39" s="95">
        <v>14284000</v>
      </c>
      <c r="AC39" s="10">
        <v>26.83</v>
      </c>
      <c r="AD39" s="2">
        <f t="shared" si="0"/>
        <v>0.85000000000000142</v>
      </c>
      <c r="AE39" s="138">
        <f t="shared" si="1"/>
        <v>1.2452830188679265E-2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42584</v>
      </c>
      <c r="X40" s="10">
        <v>26.59</v>
      </c>
      <c r="Y40" s="10">
        <v>26.79</v>
      </c>
      <c r="Z40" s="10">
        <v>26.49</v>
      </c>
      <c r="AA40" s="10">
        <v>26.7</v>
      </c>
      <c r="AB40" s="95">
        <v>12317500</v>
      </c>
      <c r="AC40" s="10">
        <v>26.5</v>
      </c>
      <c r="AD40" s="2">
        <f t="shared" si="0"/>
        <v>0.30000000000000071</v>
      </c>
      <c r="AE40" s="138">
        <f t="shared" si="1"/>
        <v>3.0280090840271168E-3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26.323</v>
      </c>
      <c r="Q41" s="2"/>
      <c r="W41" s="133">
        <v>42583</v>
      </c>
      <c r="X41" s="10">
        <v>26.64</v>
      </c>
      <c r="Y41" s="10">
        <v>26.78</v>
      </c>
      <c r="Z41" s="10">
        <v>26.47</v>
      </c>
      <c r="AA41" s="10">
        <v>26.62</v>
      </c>
      <c r="AB41" s="95">
        <v>8559000</v>
      </c>
      <c r="AC41" s="10">
        <v>26.42</v>
      </c>
      <c r="AD41" s="2">
        <f t="shared" si="0"/>
        <v>0.31000000000000227</v>
      </c>
      <c r="AE41" s="138">
        <f t="shared" si="1"/>
        <v>-7.5642965204236745E-4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26.0837</v>
      </c>
      <c r="Q42" s="2"/>
      <c r="T42" s="91" t="s">
        <v>113</v>
      </c>
      <c r="W42" s="133">
        <v>42580</v>
      </c>
      <c r="X42" s="10">
        <v>26.67</v>
      </c>
      <c r="Y42" s="10">
        <v>26.82</v>
      </c>
      <c r="Z42" s="10">
        <v>26.45</v>
      </c>
      <c r="AA42" s="10">
        <v>26.64</v>
      </c>
      <c r="AB42" s="95">
        <v>8840600</v>
      </c>
      <c r="AC42" s="10">
        <v>26.44</v>
      </c>
      <c r="AD42" s="2">
        <f t="shared" si="0"/>
        <v>0.37000000000000099</v>
      </c>
      <c r="AE42" s="138">
        <f t="shared" si="1"/>
        <v>-4.5180722891565717E-3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25.8444</v>
      </c>
      <c r="Q43" s="2"/>
      <c r="T43" s="128" t="s">
        <v>98</v>
      </c>
      <c r="U43" s="129">
        <v>24.3</v>
      </c>
      <c r="W43" s="133">
        <v>42579</v>
      </c>
      <c r="X43" s="10">
        <v>26.72</v>
      </c>
      <c r="Y43" s="10">
        <v>26.86</v>
      </c>
      <c r="Z43" s="10">
        <v>26.57</v>
      </c>
      <c r="AA43" s="10">
        <v>26.76</v>
      </c>
      <c r="AB43" s="95">
        <v>8370100</v>
      </c>
      <c r="AC43" s="10">
        <v>26.56</v>
      </c>
      <c r="AD43" s="2">
        <f t="shared" si="0"/>
        <v>0.28999999999999915</v>
      </c>
      <c r="AE43" s="138">
        <f t="shared" si="1"/>
        <v>7.5357950263743589E-4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25.6051</v>
      </c>
      <c r="Q44" s="2"/>
      <c r="T44" s="93" t="s">
        <v>99</v>
      </c>
      <c r="U44" s="130">
        <v>24.28</v>
      </c>
      <c r="W44" s="133">
        <v>42578</v>
      </c>
      <c r="X44" s="10">
        <v>26.82</v>
      </c>
      <c r="Y44" s="10">
        <v>26.86</v>
      </c>
      <c r="Z44" s="10">
        <v>26.62</v>
      </c>
      <c r="AA44" s="10">
        <v>26.74</v>
      </c>
      <c r="AB44" s="95">
        <v>12577200</v>
      </c>
      <c r="AC44" s="10">
        <v>26.54</v>
      </c>
      <c r="AD44" s="2">
        <f t="shared" si="0"/>
        <v>0.23999999999999844</v>
      </c>
      <c r="AE44" s="138">
        <f t="shared" si="1"/>
        <v>0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25.3658</v>
      </c>
      <c r="Q45" s="2"/>
      <c r="T45" s="93" t="s">
        <v>100</v>
      </c>
      <c r="U45" s="130" t="s">
        <v>429</v>
      </c>
      <c r="W45" s="133">
        <v>42577</v>
      </c>
      <c r="X45" s="10">
        <v>26.85</v>
      </c>
      <c r="Y45" s="10">
        <v>27.02</v>
      </c>
      <c r="Z45" s="10">
        <v>26.6</v>
      </c>
      <c r="AA45" s="10">
        <v>26.74</v>
      </c>
      <c r="AB45" s="95">
        <v>8893800</v>
      </c>
      <c r="AC45" s="10">
        <v>26.54</v>
      </c>
      <c r="AD45" s="2">
        <f t="shared" si="0"/>
        <v>0.41999999999999815</v>
      </c>
      <c r="AE45" s="138">
        <f t="shared" si="1"/>
        <v>-3.7537537537537524E-3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25.1265</v>
      </c>
      <c r="Q46" s="2"/>
      <c r="T46" s="93" t="s">
        <v>101</v>
      </c>
      <c r="U46" s="130" t="s">
        <v>421</v>
      </c>
      <c r="W46" s="133">
        <v>42576</v>
      </c>
      <c r="X46" s="10">
        <v>27.06</v>
      </c>
      <c r="Y46" s="10">
        <v>27.15</v>
      </c>
      <c r="Z46" s="10">
        <v>26.84</v>
      </c>
      <c r="AA46" s="10">
        <v>26.85</v>
      </c>
      <c r="AB46" s="95">
        <v>10287200</v>
      </c>
      <c r="AC46" s="10">
        <v>26.64</v>
      </c>
      <c r="AD46" s="2">
        <f t="shared" si="0"/>
        <v>0.30999999999999872</v>
      </c>
      <c r="AE46" s="138">
        <f t="shared" si="1"/>
        <v>-9.665427509293556E-3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24.8872</v>
      </c>
      <c r="Q47" s="2"/>
      <c r="T47" s="93" t="s">
        <v>102</v>
      </c>
      <c r="U47" s="130">
        <v>31.93</v>
      </c>
      <c r="W47" s="133">
        <v>42573</v>
      </c>
      <c r="X47" s="10">
        <v>27.24</v>
      </c>
      <c r="Y47" s="10">
        <v>27.3</v>
      </c>
      <c r="Z47" s="10">
        <v>27.03</v>
      </c>
      <c r="AA47" s="10">
        <v>27.11</v>
      </c>
      <c r="AB47" s="95">
        <v>6601900</v>
      </c>
      <c r="AC47" s="10">
        <v>26.9</v>
      </c>
      <c r="AD47" s="2">
        <f t="shared" si="0"/>
        <v>0.26999999999999957</v>
      </c>
      <c r="AE47" s="138">
        <f t="shared" si="1"/>
        <v>-2.5954764553207665E-3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24.6479</v>
      </c>
      <c r="Q48" s="2"/>
      <c r="T48" s="93" t="s">
        <v>103</v>
      </c>
      <c r="U48" s="130">
        <v>1.67659</v>
      </c>
      <c r="W48" s="133">
        <v>42572</v>
      </c>
      <c r="X48" s="10">
        <v>26.93</v>
      </c>
      <c r="Y48" s="10">
        <v>27.33</v>
      </c>
      <c r="Z48" s="10">
        <v>26.77</v>
      </c>
      <c r="AA48" s="10">
        <v>27.18</v>
      </c>
      <c r="AB48" s="95">
        <v>7551200</v>
      </c>
      <c r="AC48" s="10">
        <v>26.97</v>
      </c>
      <c r="AD48" s="2">
        <f t="shared" si="0"/>
        <v>0.55999999999999872</v>
      </c>
      <c r="AE48" s="138">
        <f t="shared" si="1"/>
        <v>6.7189249720045474E-3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24.4086</v>
      </c>
      <c r="Q49" s="2"/>
      <c r="T49" s="93" t="s">
        <v>123</v>
      </c>
      <c r="U49" s="130" t="s">
        <v>321</v>
      </c>
      <c r="W49" s="133">
        <v>42571</v>
      </c>
      <c r="X49" s="10">
        <v>27.8</v>
      </c>
      <c r="Y49" s="10">
        <v>27.94</v>
      </c>
      <c r="Z49" s="10">
        <v>26.96</v>
      </c>
      <c r="AA49" s="10">
        <v>27</v>
      </c>
      <c r="AB49" s="95">
        <v>22780500</v>
      </c>
      <c r="AC49" s="10">
        <v>26.79</v>
      </c>
      <c r="AD49" s="2">
        <f t="shared" si="0"/>
        <v>0.98000000000000043</v>
      </c>
      <c r="AE49" s="138">
        <f t="shared" si="1"/>
        <v>-2.7233115468409563E-2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24.1693</v>
      </c>
      <c r="Q50" s="2"/>
      <c r="T50" s="93"/>
      <c r="U50" s="130"/>
      <c r="W50" s="133">
        <v>42570</v>
      </c>
      <c r="X50" s="10">
        <v>27.9</v>
      </c>
      <c r="Y50" s="10">
        <v>27.98</v>
      </c>
      <c r="Z50" s="10">
        <v>27.73</v>
      </c>
      <c r="AA50" s="10">
        <v>27.75</v>
      </c>
      <c r="AB50" s="95">
        <v>10367400</v>
      </c>
      <c r="AC50" s="10">
        <v>27.54</v>
      </c>
      <c r="AD50" s="2">
        <f t="shared" si="0"/>
        <v>0.25</v>
      </c>
      <c r="AE50" s="138">
        <f t="shared" si="1"/>
        <v>-9.7087378640776656E-3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23.93</v>
      </c>
      <c r="Q51" s="2"/>
      <c r="T51" s="93" t="s">
        <v>105</v>
      </c>
      <c r="U51" s="130" t="s">
        <v>580</v>
      </c>
      <c r="W51" s="133">
        <v>42569</v>
      </c>
      <c r="X51" s="10">
        <v>28.1</v>
      </c>
      <c r="Y51" s="10">
        <v>28.21</v>
      </c>
      <c r="Z51" s="10">
        <v>27.96</v>
      </c>
      <c r="AA51" s="10">
        <v>28.02</v>
      </c>
      <c r="AB51" s="95">
        <v>10827500</v>
      </c>
      <c r="AC51" s="10">
        <v>27.81</v>
      </c>
      <c r="AD51" s="2">
        <f t="shared" si="0"/>
        <v>0.25</v>
      </c>
      <c r="AE51" s="138">
        <f t="shared" si="1"/>
        <v>-3.5945363048173196E-4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23.6907</v>
      </c>
      <c r="Q52" s="2"/>
      <c r="T52" s="93" t="s">
        <v>106</v>
      </c>
      <c r="U52" s="130" t="s">
        <v>366</v>
      </c>
      <c r="W52" s="133">
        <v>42566</v>
      </c>
      <c r="X52" s="10">
        <v>28.33</v>
      </c>
      <c r="Y52" s="10">
        <v>28.33</v>
      </c>
      <c r="Z52" s="10">
        <v>27.79</v>
      </c>
      <c r="AA52" s="10">
        <v>28.03</v>
      </c>
      <c r="AB52" s="95">
        <v>9852600</v>
      </c>
      <c r="AC52" s="10">
        <v>27.82</v>
      </c>
      <c r="AD52" s="2">
        <f t="shared" si="0"/>
        <v>0.53999999999999915</v>
      </c>
      <c r="AE52" s="138">
        <f t="shared" si="1"/>
        <v>-3.2246506628448302E-3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23.4514</v>
      </c>
      <c r="Q53" s="2"/>
      <c r="T53" s="93" t="s">
        <v>107</v>
      </c>
      <c r="U53" s="131">
        <v>9741135</v>
      </c>
      <c r="W53" s="133">
        <v>42565</v>
      </c>
      <c r="X53" s="10">
        <v>28.18</v>
      </c>
      <c r="Y53" s="10">
        <v>28.34</v>
      </c>
      <c r="Z53" s="10">
        <v>28.04</v>
      </c>
      <c r="AA53" s="10">
        <v>28.12</v>
      </c>
      <c r="AB53" s="95">
        <v>5922900</v>
      </c>
      <c r="AC53" s="10">
        <v>27.91</v>
      </c>
      <c r="AD53" s="2">
        <f t="shared" si="0"/>
        <v>0.30000000000000071</v>
      </c>
      <c r="AE53" s="138">
        <f t="shared" si="1"/>
        <v>7.2176109707686731E-3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8"/>
        <v>23.2121</v>
      </c>
      <c r="T54" s="93" t="s">
        <v>110</v>
      </c>
      <c r="U54" s="131">
        <v>11595700</v>
      </c>
      <c r="W54" s="133">
        <v>42564</v>
      </c>
      <c r="X54" s="10">
        <v>27.99</v>
      </c>
      <c r="Y54" s="10">
        <v>28.04</v>
      </c>
      <c r="Z54" s="10">
        <v>27.7</v>
      </c>
      <c r="AA54" s="10">
        <v>27.92</v>
      </c>
      <c r="AB54" s="95">
        <v>8214400</v>
      </c>
      <c r="AC54" s="10">
        <v>27.71</v>
      </c>
      <c r="AD54" s="2">
        <f t="shared" si="0"/>
        <v>0.33999999999999986</v>
      </c>
      <c r="AE54" s="138">
        <f t="shared" si="1"/>
        <v>3.2585083272991255E-3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8"/>
        <v>22.972799999999999</v>
      </c>
      <c r="T55" s="93" t="s">
        <v>108</v>
      </c>
      <c r="U55" s="130" t="s">
        <v>581</v>
      </c>
      <c r="W55" s="133">
        <v>42563</v>
      </c>
      <c r="X55" s="10">
        <v>27.79</v>
      </c>
      <c r="Y55" s="10">
        <v>28.12</v>
      </c>
      <c r="Z55" s="10">
        <v>27.75</v>
      </c>
      <c r="AA55" s="10">
        <v>27.83</v>
      </c>
      <c r="AB55" s="95">
        <v>6804000</v>
      </c>
      <c r="AC55" s="10">
        <v>27.62</v>
      </c>
      <c r="AD55" s="2">
        <f t="shared" si="0"/>
        <v>0.37000000000000099</v>
      </c>
      <c r="AE55" s="138">
        <f t="shared" si="1"/>
        <v>2.1770682148041232E-3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8"/>
        <v>22.733499999999999</v>
      </c>
      <c r="T56" s="93" t="s">
        <v>111</v>
      </c>
      <c r="U56" s="130">
        <v>16.899999999999999</v>
      </c>
      <c r="W56" s="133">
        <v>42562</v>
      </c>
      <c r="X56" s="10">
        <v>27.73</v>
      </c>
      <c r="Y56" s="10">
        <v>27.99</v>
      </c>
      <c r="Z56" s="10">
        <v>27.63</v>
      </c>
      <c r="AA56" s="10">
        <v>27.77</v>
      </c>
      <c r="AB56" s="95">
        <v>6318600</v>
      </c>
      <c r="AC56" s="10">
        <v>27.56</v>
      </c>
      <c r="AD56" s="2">
        <f t="shared" si="0"/>
        <v>0.35999999999999943</v>
      </c>
      <c r="AE56" s="138">
        <f t="shared" si="1"/>
        <v>2.5463805020007335E-3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8"/>
        <v>22.494199999999999</v>
      </c>
      <c r="T57" s="93" t="s">
        <v>112</v>
      </c>
      <c r="U57" s="130">
        <v>1.42</v>
      </c>
      <c r="W57" s="133">
        <v>42559</v>
      </c>
      <c r="X57" s="10">
        <v>27.18</v>
      </c>
      <c r="Y57" s="10">
        <v>27.75</v>
      </c>
      <c r="Z57" s="10">
        <v>27.15</v>
      </c>
      <c r="AA57" s="10">
        <v>27.7</v>
      </c>
      <c r="AB57" s="95">
        <v>8527100</v>
      </c>
      <c r="AC57" s="10">
        <v>27.49</v>
      </c>
      <c r="AD57" s="2">
        <f t="shared" si="0"/>
        <v>0.60000000000000142</v>
      </c>
      <c r="AE57" s="138">
        <f t="shared" si="1"/>
        <v>2.8817365269460993E-2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8"/>
        <v>22.254899999999999</v>
      </c>
      <c r="T58" s="93" t="s">
        <v>109</v>
      </c>
      <c r="U58" s="130" t="s">
        <v>430</v>
      </c>
      <c r="W58" s="133">
        <v>42558</v>
      </c>
      <c r="X58" s="10">
        <v>26.71</v>
      </c>
      <c r="Y58" s="10">
        <v>27.06</v>
      </c>
      <c r="Z58" s="10">
        <v>26.63</v>
      </c>
      <c r="AA58" s="10">
        <v>26.93</v>
      </c>
      <c r="AB58" s="95">
        <v>8552700</v>
      </c>
      <c r="AC58" s="10">
        <v>26.72</v>
      </c>
      <c r="AD58" s="2">
        <f t="shared" si="0"/>
        <v>0.42999999999999972</v>
      </c>
      <c r="AE58" s="138">
        <f t="shared" si="1"/>
        <v>6.7822155237378112E-3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8"/>
        <v>22.015599999999999</v>
      </c>
      <c r="W59" s="133">
        <v>42557</v>
      </c>
      <c r="X59" s="10">
        <v>26.56</v>
      </c>
      <c r="Y59" s="10">
        <v>26.8</v>
      </c>
      <c r="Z59" s="10">
        <v>26.21</v>
      </c>
      <c r="AA59" s="10">
        <v>26.74</v>
      </c>
      <c r="AB59" s="95">
        <v>9902000</v>
      </c>
      <c r="AC59" s="10">
        <v>26.54</v>
      </c>
      <c r="AD59" s="2">
        <f t="shared" si="0"/>
        <v>0.58999999999999986</v>
      </c>
      <c r="AE59" s="138">
        <f t="shared" si="1"/>
        <v>3.4026465028356156E-3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8"/>
        <v>21.776299999999999</v>
      </c>
      <c r="W60" s="133">
        <v>42556</v>
      </c>
      <c r="X60" s="10">
        <v>27.27</v>
      </c>
      <c r="Y60" s="10">
        <v>27.28</v>
      </c>
      <c r="Z60" s="10">
        <v>26.52</v>
      </c>
      <c r="AA60" s="10">
        <v>26.65</v>
      </c>
      <c r="AB60" s="95">
        <v>10039000</v>
      </c>
      <c r="AC60" s="10">
        <v>26.45</v>
      </c>
      <c r="AD60" s="2">
        <f t="shared" si="0"/>
        <v>0.76000000000000156</v>
      </c>
      <c r="AE60" s="138">
        <f t="shared" si="1"/>
        <v>-2.2542498152254176E-2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8"/>
        <v>21.536999999999999</v>
      </c>
      <c r="W61" s="133">
        <v>42552</v>
      </c>
      <c r="X61" s="10">
        <v>27.06</v>
      </c>
      <c r="Y61" s="10">
        <v>27.37</v>
      </c>
      <c r="Z61" s="10">
        <v>26.91</v>
      </c>
      <c r="AA61" s="10">
        <v>27.27</v>
      </c>
      <c r="AB61" s="95">
        <v>8418400</v>
      </c>
      <c r="AC61" s="10">
        <v>27.06</v>
      </c>
      <c r="AD61" s="2">
        <f t="shared" si="0"/>
        <v>0.46000000000000085</v>
      </c>
      <c r="AE61" s="138">
        <f t="shared" si="1"/>
        <v>8.1967213114753079E-3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42551</v>
      </c>
      <c r="X62" s="10">
        <v>27.13</v>
      </c>
      <c r="Y62" s="10">
        <v>27.27</v>
      </c>
      <c r="Z62" s="10">
        <v>26.86</v>
      </c>
      <c r="AA62" s="10">
        <v>27.05</v>
      </c>
      <c r="AB62" s="95">
        <v>15012100</v>
      </c>
      <c r="AC62" s="10">
        <v>26.84</v>
      </c>
      <c r="AD62" s="2">
        <f t="shared" si="0"/>
        <v>0.41000000000000014</v>
      </c>
      <c r="AE62" s="138">
        <f t="shared" si="1"/>
        <v>1.8663680477790656E-3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42550</v>
      </c>
      <c r="X63" s="10">
        <v>26.77</v>
      </c>
      <c r="Y63" s="10">
        <v>27.08</v>
      </c>
      <c r="Z63" s="10">
        <v>26.73</v>
      </c>
      <c r="AA63" s="10">
        <v>27</v>
      </c>
      <c r="AB63" s="95">
        <v>7479500</v>
      </c>
      <c r="AC63" s="10">
        <v>26.79</v>
      </c>
      <c r="AD63" s="2">
        <f t="shared" si="0"/>
        <v>0.34999999999999787</v>
      </c>
      <c r="AE63" s="138">
        <f t="shared" si="1"/>
        <v>1.2854442344045314E-2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42549</v>
      </c>
      <c r="X64" s="10">
        <v>26.54</v>
      </c>
      <c r="Y64" s="10">
        <v>26.99</v>
      </c>
      <c r="Z64" s="10">
        <v>26.48</v>
      </c>
      <c r="AA64" s="10">
        <v>26.65</v>
      </c>
      <c r="AB64" s="95">
        <v>9266200</v>
      </c>
      <c r="AC64" s="10">
        <v>26.45</v>
      </c>
      <c r="AD64" s="2">
        <f t="shared" si="0"/>
        <v>0.50999999999999801</v>
      </c>
      <c r="AE64" s="138">
        <f t="shared" si="1"/>
        <v>1.0699273977837098E-2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42548</v>
      </c>
      <c r="X65" s="10">
        <v>26.61</v>
      </c>
      <c r="Y65" s="10">
        <v>26.77</v>
      </c>
      <c r="Z65" s="10">
        <v>26.23</v>
      </c>
      <c r="AA65" s="10">
        <v>26.37</v>
      </c>
      <c r="AB65" s="95">
        <v>14996600</v>
      </c>
      <c r="AC65" s="10">
        <v>26.17</v>
      </c>
      <c r="AD65" s="2">
        <f t="shared" si="0"/>
        <v>0.53999999999999915</v>
      </c>
      <c r="AE65" s="138">
        <f t="shared" si="1"/>
        <v>-2.0950243172465299E-2</v>
      </c>
    </row>
    <row r="66" spans="2:31" x14ac:dyDescent="0.25">
      <c r="W66" s="133">
        <v>42545</v>
      </c>
      <c r="X66" s="10">
        <v>27.97</v>
      </c>
      <c r="Y66" s="10">
        <v>28.18</v>
      </c>
      <c r="Z66" s="10">
        <v>26.89</v>
      </c>
      <c r="AA66" s="10">
        <v>26.94</v>
      </c>
      <c r="AB66" s="95">
        <v>23189400</v>
      </c>
      <c r="AC66" s="10">
        <v>26.73</v>
      </c>
      <c r="AD66" s="2">
        <f t="shared" si="0"/>
        <v>1.2899999999999991</v>
      </c>
      <c r="AE66" s="138">
        <f t="shared" si="1"/>
        <v>-7.7639751552795011E-2</v>
      </c>
    </row>
    <row r="67" spans="2:31" x14ac:dyDescent="0.25">
      <c r="W67" s="133">
        <v>42544</v>
      </c>
      <c r="X67" s="10">
        <v>29.15</v>
      </c>
      <c r="Y67" s="10">
        <v>29.33</v>
      </c>
      <c r="Z67" s="10">
        <v>28.99</v>
      </c>
      <c r="AA67" s="10">
        <v>29.2</v>
      </c>
      <c r="AB67" s="95">
        <v>5166100</v>
      </c>
      <c r="AC67" s="10">
        <v>28.98</v>
      </c>
      <c r="AD67" s="2">
        <f>Y67-Z67</f>
        <v>0.33999999999999986</v>
      </c>
      <c r="AE67" s="138" t="e">
        <f>AC67/#REF!-1</f>
        <v>#REF!</v>
      </c>
    </row>
    <row r="68" spans="2:31" x14ac:dyDescent="0.25">
      <c r="W68" s="133">
        <v>42543</v>
      </c>
      <c r="X68" s="10">
        <v>28.91</v>
      </c>
      <c r="Y68" s="10">
        <v>29.17</v>
      </c>
      <c r="Z68" s="10">
        <v>28.65</v>
      </c>
      <c r="AA68" s="10">
        <v>28.92</v>
      </c>
      <c r="AB68" s="95">
        <v>4667400</v>
      </c>
      <c r="AC68" s="10">
        <v>28.7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61" priority="9">
      <formula>F33&gt;0</formula>
    </cfRule>
    <cfRule type="expression" dxfId="660" priority="10">
      <formula>F33&lt;0</formula>
    </cfRule>
  </conditionalFormatting>
  <conditionalFormatting sqref="Q7">
    <cfRule type="expression" dxfId="659" priority="7">
      <formula>Q7&gt;0</formula>
    </cfRule>
    <cfRule type="expression" dxfId="658" priority="8">
      <formula>Q7&lt;0</formula>
    </cfRule>
  </conditionalFormatting>
  <conditionalFormatting sqref="Q8">
    <cfRule type="expression" dxfId="657" priority="5">
      <formula>Q8&gt;0</formula>
    </cfRule>
    <cfRule type="expression" dxfId="656" priority="6">
      <formula>Q8&lt;0</formula>
    </cfRule>
  </conditionalFormatting>
  <conditionalFormatting sqref="F25:F32">
    <cfRule type="expression" dxfId="655" priority="3">
      <formula>F25&gt;0</formula>
    </cfRule>
    <cfRule type="expression" dxfId="654" priority="4">
      <formula>F25&lt;0</formula>
    </cfRule>
  </conditionalFormatting>
  <conditionalFormatting sqref="H25:H32">
    <cfRule type="expression" dxfId="653" priority="1">
      <formula>H25&gt;0</formula>
    </cfRule>
    <cfRule type="expression" dxfId="6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76"/>
  <sheetViews>
    <sheetView workbookViewId="0">
      <pane ySplit="1" topLeftCell="A19" activePane="bottomLeft" state="frozen"/>
      <selection activeCell="A2" sqref="A2"/>
      <selection pane="bottomLeft" activeCell="P54" sqref="P54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4">
        <v>42545</v>
      </c>
      <c r="C2" s="7">
        <v>100</v>
      </c>
      <c r="D2" s="44">
        <v>25.25</v>
      </c>
      <c r="E2" s="44">
        <v>0</v>
      </c>
      <c r="F2" s="44">
        <f t="shared" ref="F2:F7" si="0">D2*C2+E2</f>
        <v>2525</v>
      </c>
      <c r="G2" s="53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283</v>
      </c>
      <c r="W2" s="133">
        <v>42636</v>
      </c>
      <c r="X2" s="10">
        <v>23.13</v>
      </c>
      <c r="Y2" s="10">
        <v>23.32</v>
      </c>
      <c r="Z2" s="10">
        <v>22.29</v>
      </c>
      <c r="AA2" s="10">
        <v>22.63</v>
      </c>
      <c r="AB2" s="95">
        <v>6947900</v>
      </c>
      <c r="AC2" s="10">
        <v>22.63</v>
      </c>
      <c r="AD2" s="2">
        <f>Y2-Z2</f>
        <v>1.0300000000000011</v>
      </c>
      <c r="AE2" s="138">
        <f>AC2/AC3-1</f>
        <v>-2.582866982350418E-2</v>
      </c>
    </row>
    <row r="3" spans="1:31" x14ac:dyDescent="0.25">
      <c r="A3" s="23" t="s">
        <v>71</v>
      </c>
      <c r="B3" s="534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4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21.764200000000002</v>
      </c>
      <c r="T3" s="1" t="s">
        <v>284</v>
      </c>
      <c r="W3" s="133">
        <v>42635</v>
      </c>
      <c r="X3" s="10">
        <v>23.17</v>
      </c>
      <c r="Y3" s="10">
        <v>23.71</v>
      </c>
      <c r="Z3" s="10">
        <v>23.13</v>
      </c>
      <c r="AA3" s="10">
        <v>23.23</v>
      </c>
      <c r="AB3" s="95">
        <v>4750500</v>
      </c>
      <c r="AC3" s="10">
        <v>23.23</v>
      </c>
      <c r="AD3" s="2">
        <f t="shared" ref="AD3:AD66" si="1">Y3-Z3</f>
        <v>0.58000000000000185</v>
      </c>
      <c r="AE3" s="138">
        <f t="shared" ref="AE3:AE66" si="2">AC3/AC4-1</f>
        <v>8.6843247937471446E-3</v>
      </c>
    </row>
    <row r="4" spans="1:31" x14ac:dyDescent="0.25">
      <c r="B4" s="534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4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22.63</v>
      </c>
      <c r="R4" s="563">
        <v>-2.58E-2</v>
      </c>
      <c r="T4" s="163">
        <v>42633</v>
      </c>
      <c r="U4" s="1" t="s">
        <v>390</v>
      </c>
      <c r="W4" s="133">
        <v>42634</v>
      </c>
      <c r="X4" s="10">
        <v>23.62</v>
      </c>
      <c r="Y4" s="10">
        <v>23.85</v>
      </c>
      <c r="Z4" s="10">
        <v>22.88</v>
      </c>
      <c r="AA4" s="10">
        <v>23.03</v>
      </c>
      <c r="AB4" s="95">
        <v>8173500</v>
      </c>
      <c r="AC4" s="10">
        <v>23.03</v>
      </c>
      <c r="AD4" s="2">
        <f t="shared" si="1"/>
        <v>0.97000000000000242</v>
      </c>
      <c r="AE4" s="138">
        <f t="shared" si="2"/>
        <v>-1.1587982832617971E-2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4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4526</v>
      </c>
      <c r="W5" s="133">
        <v>42633</v>
      </c>
      <c r="X5" s="10">
        <v>23.85</v>
      </c>
      <c r="Y5" s="10">
        <v>23.85</v>
      </c>
      <c r="Z5" s="10">
        <v>23.14</v>
      </c>
      <c r="AA5" s="10">
        <v>23.3</v>
      </c>
      <c r="AB5" s="95">
        <v>5300100</v>
      </c>
      <c r="AC5" s="10">
        <v>23.3</v>
      </c>
      <c r="AD5" s="2">
        <f t="shared" si="1"/>
        <v>0.71000000000000085</v>
      </c>
      <c r="AE5" s="138">
        <f t="shared" si="2"/>
        <v>-1.6047297297297258E-2</v>
      </c>
    </row>
    <row r="6" spans="1:31" x14ac:dyDescent="0.25">
      <c r="B6" s="537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7"/>
      <c r="H6" s="185"/>
      <c r="I6" s="3"/>
      <c r="J6" s="3"/>
      <c r="K6" s="3"/>
      <c r="L6" s="4"/>
      <c r="O6" s="11" t="s">
        <v>64</v>
      </c>
      <c r="Q6" s="2">
        <f>Q3*Q2</f>
        <v>4352.84</v>
      </c>
      <c r="W6" s="133">
        <v>42632</v>
      </c>
      <c r="X6" s="10">
        <v>24.16</v>
      </c>
      <c r="Y6" s="10">
        <v>24.29</v>
      </c>
      <c r="Z6" s="10">
        <v>23.65</v>
      </c>
      <c r="AA6" s="10">
        <v>23.68</v>
      </c>
      <c r="AB6" s="95">
        <v>3471200</v>
      </c>
      <c r="AC6" s="10">
        <v>23.68</v>
      </c>
      <c r="AD6" s="2">
        <f t="shared" si="1"/>
        <v>0.64000000000000057</v>
      </c>
      <c r="AE6" s="138">
        <f t="shared" si="2"/>
        <v>-1.4154870940882636E-2</v>
      </c>
    </row>
    <row r="7" spans="1:31" x14ac:dyDescent="0.25">
      <c r="B7" s="538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7"/>
      <c r="H7" s="185"/>
      <c r="I7" s="3"/>
      <c r="J7" s="3"/>
      <c r="K7" s="3"/>
      <c r="L7" s="4"/>
      <c r="O7" s="11" t="s">
        <v>185</v>
      </c>
      <c r="Q7" s="2">
        <f>Q10+Q8</f>
        <v>173.15999999999985</v>
      </c>
      <c r="R7">
        <v>160</v>
      </c>
      <c r="W7" s="133">
        <v>42629</v>
      </c>
      <c r="X7" s="10">
        <v>23.74</v>
      </c>
      <c r="Y7" s="10">
        <v>24.2</v>
      </c>
      <c r="Z7" s="10">
        <v>23.72</v>
      </c>
      <c r="AA7" s="10">
        <v>24.02</v>
      </c>
      <c r="AB7" s="95">
        <v>3944100</v>
      </c>
      <c r="AC7" s="10">
        <v>24.02</v>
      </c>
      <c r="AD7" s="2">
        <f t="shared" si="1"/>
        <v>0.48000000000000043</v>
      </c>
      <c r="AE7" s="138">
        <f t="shared" si="2"/>
        <v>-2.9057700290576749E-3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O8" s="11" t="s">
        <v>188</v>
      </c>
      <c r="P8" s="34"/>
      <c r="Q8" s="2">
        <f>K18+M18-F18+Q2*Q4</f>
        <v>173.15999999999985</v>
      </c>
      <c r="W8" s="133">
        <v>42628</v>
      </c>
      <c r="X8" s="10">
        <v>23.94</v>
      </c>
      <c r="Y8" s="10">
        <v>24.4</v>
      </c>
      <c r="Z8" s="10">
        <v>23.57</v>
      </c>
      <c r="AA8" s="10">
        <v>24.09</v>
      </c>
      <c r="AB8" s="95">
        <v>5359100</v>
      </c>
      <c r="AC8" s="10">
        <v>24.09</v>
      </c>
      <c r="AD8" s="2">
        <f t="shared" si="1"/>
        <v>0.82999999999999829</v>
      </c>
      <c r="AE8" s="138">
        <f t="shared" si="2"/>
        <v>2.4968789013732895E-3</v>
      </c>
    </row>
    <row r="9" spans="1:31" x14ac:dyDescent="0.25">
      <c r="G9" s="30"/>
      <c r="H9" s="72"/>
      <c r="O9" s="11" t="s">
        <v>222</v>
      </c>
      <c r="Q9" s="138">
        <f>IF(Q2=0, 0, Q8/Q6)</f>
        <v>3.9780924637707764E-2</v>
      </c>
      <c r="W9" s="133">
        <v>42627</v>
      </c>
      <c r="X9" s="10">
        <v>24.07</v>
      </c>
      <c r="Y9" s="10">
        <v>24.15</v>
      </c>
      <c r="Z9" s="10">
        <v>23.35</v>
      </c>
      <c r="AA9" s="10">
        <v>24.03</v>
      </c>
      <c r="AB9" s="95">
        <v>6467400</v>
      </c>
      <c r="AC9" s="10">
        <v>24.03</v>
      </c>
      <c r="AD9" s="2">
        <f t="shared" si="1"/>
        <v>0.79999999999999716</v>
      </c>
      <c r="AE9" s="138">
        <f t="shared" si="2"/>
        <v>8.3298625572680862E-4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42626</v>
      </c>
      <c r="X10" s="10">
        <v>25</v>
      </c>
      <c r="Y10" s="10">
        <v>25</v>
      </c>
      <c r="Z10" s="10">
        <v>23.66</v>
      </c>
      <c r="AA10" s="10">
        <v>24.01</v>
      </c>
      <c r="AB10" s="95">
        <v>6289300</v>
      </c>
      <c r="AC10" s="10">
        <v>24.01</v>
      </c>
      <c r="AD10" s="2">
        <f t="shared" si="1"/>
        <v>1.3399999999999999</v>
      </c>
      <c r="AE10" s="138">
        <f t="shared" si="2"/>
        <v>-5.8800470403763239E-2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5.2999999999999999E-2</v>
      </c>
      <c r="W11" s="133">
        <v>42625</v>
      </c>
      <c r="X11" s="10">
        <v>24.92</v>
      </c>
      <c r="Y11" s="10">
        <v>25.66</v>
      </c>
      <c r="Z11" s="10">
        <v>24.7</v>
      </c>
      <c r="AA11" s="10">
        <v>25.51</v>
      </c>
      <c r="AB11" s="95">
        <v>4649100</v>
      </c>
      <c r="AC11" s="10">
        <v>25.51</v>
      </c>
      <c r="AD11" s="2">
        <f t="shared" si="1"/>
        <v>0.96000000000000085</v>
      </c>
      <c r="AE11" s="138">
        <f t="shared" si="2"/>
        <v>2.0399999999999974E-2</v>
      </c>
    </row>
    <row r="12" spans="1:31" x14ac:dyDescent="0.25">
      <c r="G12" s="30"/>
      <c r="H12" s="72"/>
      <c r="W12" s="133">
        <v>42622</v>
      </c>
      <c r="X12" s="10">
        <v>25.72</v>
      </c>
      <c r="Y12" s="10">
        <v>25.93</v>
      </c>
      <c r="Z12" s="10">
        <v>25</v>
      </c>
      <c r="AA12" s="10">
        <v>25</v>
      </c>
      <c r="AB12" s="95">
        <v>4990700</v>
      </c>
      <c r="AC12" s="10">
        <v>25</v>
      </c>
      <c r="AD12" s="2">
        <f t="shared" si="1"/>
        <v>0.92999999999999972</v>
      </c>
      <c r="AE12" s="138">
        <f t="shared" si="2"/>
        <v>-3.6979969183358996E-2</v>
      </c>
    </row>
    <row r="13" spans="1:31" x14ac:dyDescent="0.25">
      <c r="G13" s="30"/>
      <c r="H13" s="72"/>
      <c r="W13" s="133">
        <v>42621</v>
      </c>
      <c r="X13" s="10">
        <v>25.4</v>
      </c>
      <c r="Y13" s="10">
        <v>26.47</v>
      </c>
      <c r="Z13" s="10">
        <v>25.39</v>
      </c>
      <c r="AA13" s="10">
        <v>25.96</v>
      </c>
      <c r="AB13" s="95">
        <v>5459500</v>
      </c>
      <c r="AC13" s="10">
        <v>25.96</v>
      </c>
      <c r="AD13" s="2">
        <f t="shared" si="1"/>
        <v>1.0799999999999983</v>
      </c>
      <c r="AE13" s="138">
        <f t="shared" si="2"/>
        <v>1.684292988640812E-2</v>
      </c>
    </row>
    <row r="14" spans="1:31" x14ac:dyDescent="0.25">
      <c r="G14" s="30"/>
      <c r="H14" s="72"/>
      <c r="W14" s="133">
        <v>42620</v>
      </c>
      <c r="X14" s="10">
        <v>25.73</v>
      </c>
      <c r="Y14" s="10">
        <v>26.13</v>
      </c>
      <c r="Z14" s="10">
        <v>25.28</v>
      </c>
      <c r="AA14" s="10">
        <v>25.53</v>
      </c>
      <c r="AB14" s="95">
        <v>3876500</v>
      </c>
      <c r="AC14" s="10">
        <v>25.53</v>
      </c>
      <c r="AD14" s="2">
        <f t="shared" si="1"/>
        <v>0.84999999999999787</v>
      </c>
      <c r="AE14" s="138">
        <f t="shared" si="2"/>
        <v>-4.6783625730992817E-3</v>
      </c>
    </row>
    <row r="15" spans="1:31" x14ac:dyDescent="0.25">
      <c r="G15" s="30"/>
      <c r="H15" s="72"/>
      <c r="W15" s="133">
        <v>42619</v>
      </c>
      <c r="X15" s="10">
        <v>25.96</v>
      </c>
      <c r="Y15" s="10">
        <v>26.16</v>
      </c>
      <c r="Z15" s="10">
        <v>25.51</v>
      </c>
      <c r="AA15" s="10">
        <v>25.65</v>
      </c>
      <c r="AB15" s="95">
        <v>3120100</v>
      </c>
      <c r="AC15" s="10">
        <v>25.65</v>
      </c>
      <c r="AD15" s="2">
        <f t="shared" si="1"/>
        <v>0.64999999999999858</v>
      </c>
      <c r="AE15" s="138">
        <f t="shared" si="2"/>
        <v>-1.117964533538951E-2</v>
      </c>
    </row>
    <row r="16" spans="1:31" x14ac:dyDescent="0.25">
      <c r="G16" s="30"/>
      <c r="H16" s="72"/>
      <c r="W16" s="133">
        <v>42615</v>
      </c>
      <c r="X16" s="10">
        <v>25.83</v>
      </c>
      <c r="Y16" s="10">
        <v>26.16</v>
      </c>
      <c r="Z16" s="10">
        <v>25.47</v>
      </c>
      <c r="AA16" s="10">
        <v>25.94</v>
      </c>
      <c r="AB16" s="95">
        <v>3713600</v>
      </c>
      <c r="AC16" s="10">
        <v>25.94</v>
      </c>
      <c r="AD16" s="2">
        <f t="shared" si="1"/>
        <v>0.69000000000000128</v>
      </c>
      <c r="AE16" s="138">
        <f t="shared" si="2"/>
        <v>1.3281249999999911E-2</v>
      </c>
    </row>
    <row r="17" spans="1:31" x14ac:dyDescent="0.25">
      <c r="G17" s="30"/>
      <c r="W17" s="133">
        <v>42614</v>
      </c>
      <c r="X17" s="10">
        <v>26.11</v>
      </c>
      <c r="Y17" s="10">
        <v>26.18</v>
      </c>
      <c r="Z17" s="10">
        <v>25.47</v>
      </c>
      <c r="AA17" s="10">
        <v>25.6</v>
      </c>
      <c r="AB17" s="95">
        <v>4141100</v>
      </c>
      <c r="AC17" s="10">
        <v>25.6</v>
      </c>
      <c r="AD17" s="2">
        <f t="shared" si="1"/>
        <v>0.71000000000000085</v>
      </c>
      <c r="AE17" s="138">
        <f t="shared" si="2"/>
        <v>-1.538461538461533E-2</v>
      </c>
    </row>
    <row r="18" spans="1:31" x14ac:dyDescent="0.25">
      <c r="A18" s="32" t="s">
        <v>81</v>
      </c>
      <c r="B18" s="539"/>
      <c r="C18" s="14">
        <f>SUM(C2:C7)</f>
        <v>370</v>
      </c>
      <c r="D18" s="18"/>
      <c r="E18" s="18"/>
      <c r="F18" s="18">
        <f>SUM(F2:F7)</f>
        <v>8578.1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42613</v>
      </c>
      <c r="X18" s="10">
        <v>25.97</v>
      </c>
      <c r="Y18" s="10">
        <v>26.75</v>
      </c>
      <c r="Z18" s="10">
        <v>25.68</v>
      </c>
      <c r="AA18" s="10">
        <v>26</v>
      </c>
      <c r="AB18" s="95">
        <v>8891500</v>
      </c>
      <c r="AC18" s="10">
        <v>26</v>
      </c>
      <c r="AD18" s="2">
        <f t="shared" si="1"/>
        <v>1.0700000000000003</v>
      </c>
      <c r="AE18" s="138">
        <f t="shared" si="2"/>
        <v>-6.4959877722583492E-3</v>
      </c>
    </row>
    <row r="19" spans="1:31" ht="15.75" thickBot="1" x14ac:dyDescent="0.3">
      <c r="A19" s="359" t="s">
        <v>202</v>
      </c>
      <c r="B19" s="540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3">SumByColor($A$19,M2:M17)</f>
        <v>90</v>
      </c>
      <c r="W19" s="133">
        <v>42612</v>
      </c>
      <c r="X19" s="10">
        <v>24.98</v>
      </c>
      <c r="Y19" s="10">
        <v>26.73</v>
      </c>
      <c r="Z19" s="10">
        <v>24.88</v>
      </c>
      <c r="AA19" s="10">
        <v>26.17</v>
      </c>
      <c r="AB19" s="95">
        <v>13912700</v>
      </c>
      <c r="AC19" s="10">
        <v>26.17</v>
      </c>
      <c r="AD19" s="2">
        <f t="shared" si="1"/>
        <v>1.8500000000000014</v>
      </c>
      <c r="AE19" s="138">
        <f t="shared" si="2"/>
        <v>4.7638110488390728E-2</v>
      </c>
    </row>
    <row r="20" spans="1:31" x14ac:dyDescent="0.25">
      <c r="W20" s="133">
        <v>42611</v>
      </c>
      <c r="X20" s="10">
        <v>24.45</v>
      </c>
      <c r="Y20" s="10">
        <v>25.11</v>
      </c>
      <c r="Z20" s="10">
        <v>24.35</v>
      </c>
      <c r="AA20" s="10">
        <v>24.98</v>
      </c>
      <c r="AB20" s="95">
        <v>4905700</v>
      </c>
      <c r="AC20" s="10">
        <v>24.98</v>
      </c>
      <c r="AD20" s="2">
        <f t="shared" si="1"/>
        <v>0.75999999999999801</v>
      </c>
      <c r="AE20" s="138">
        <f t="shared" si="2"/>
        <v>4.1701417848206912E-2</v>
      </c>
    </row>
    <row r="21" spans="1:31" x14ac:dyDescent="0.25">
      <c r="W21" s="133">
        <v>42608</v>
      </c>
      <c r="X21" s="10">
        <v>24.56</v>
      </c>
      <c r="Y21" s="10">
        <v>24.8</v>
      </c>
      <c r="Z21" s="10">
        <v>23.88</v>
      </c>
      <c r="AA21" s="10">
        <v>23.98</v>
      </c>
      <c r="AB21" s="95">
        <v>5168800</v>
      </c>
      <c r="AC21" s="10">
        <v>23.98</v>
      </c>
      <c r="AD21" s="2">
        <f t="shared" si="1"/>
        <v>0.92000000000000171</v>
      </c>
      <c r="AE21" s="138">
        <f t="shared" si="2"/>
        <v>-1.0317787866281458E-2</v>
      </c>
    </row>
    <row r="22" spans="1:31" x14ac:dyDescent="0.25">
      <c r="W22" s="133">
        <v>42607</v>
      </c>
      <c r="X22" s="10">
        <v>23.94</v>
      </c>
      <c r="Y22" s="10">
        <v>24.59</v>
      </c>
      <c r="Z22" s="10">
        <v>23.94</v>
      </c>
      <c r="AA22" s="10">
        <v>24.23</v>
      </c>
      <c r="AB22" s="95">
        <v>4955300</v>
      </c>
      <c r="AC22" s="10">
        <v>24.23</v>
      </c>
      <c r="AD22" s="2">
        <f t="shared" si="1"/>
        <v>0.64999999999999858</v>
      </c>
      <c r="AE22" s="138">
        <f t="shared" si="2"/>
        <v>7.9034941763727051E-3</v>
      </c>
    </row>
    <row r="23" spans="1:31" x14ac:dyDescent="0.25">
      <c r="W23" s="133">
        <v>42606</v>
      </c>
      <c r="X23" s="10">
        <v>24.93</v>
      </c>
      <c r="Y23" s="10">
        <v>24.95</v>
      </c>
      <c r="Z23" s="10">
        <v>23.97</v>
      </c>
      <c r="AA23" s="10">
        <v>24.04</v>
      </c>
      <c r="AB23" s="95">
        <v>6321200</v>
      </c>
      <c r="AC23" s="10">
        <v>24.04</v>
      </c>
      <c r="AD23" s="2">
        <f t="shared" si="1"/>
        <v>0.98000000000000043</v>
      </c>
      <c r="AE23" s="138">
        <f t="shared" si="2"/>
        <v>-3.1816351188078906E-2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42605</v>
      </c>
      <c r="X24" s="10">
        <v>24.39</v>
      </c>
      <c r="Y24" s="10">
        <v>25.55</v>
      </c>
      <c r="Z24" s="10">
        <v>24.36</v>
      </c>
      <c r="AA24" s="10">
        <v>24.83</v>
      </c>
      <c r="AB24" s="95">
        <v>7825300</v>
      </c>
      <c r="AC24" s="10">
        <v>24.83</v>
      </c>
      <c r="AD24" s="2">
        <f t="shared" si="1"/>
        <v>1.1900000000000013</v>
      </c>
      <c r="AE24" s="138">
        <f t="shared" si="2"/>
        <v>4.8121570282819714E-2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42604</v>
      </c>
      <c r="X25" s="10">
        <v>23.03</v>
      </c>
      <c r="Y25" s="10">
        <v>23.72</v>
      </c>
      <c r="Z25" s="10">
        <v>22.8</v>
      </c>
      <c r="AA25" s="10">
        <v>23.69</v>
      </c>
      <c r="AB25" s="95">
        <v>3705700</v>
      </c>
      <c r="AC25" s="10">
        <v>23.69</v>
      </c>
      <c r="AD25" s="2">
        <f t="shared" si="1"/>
        <v>0.91999999999999815</v>
      </c>
      <c r="AE25" s="138">
        <f t="shared" si="2"/>
        <v>2.9105125977411106E-2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42601</v>
      </c>
      <c r="X26" s="10">
        <v>22.54</v>
      </c>
      <c r="Y26" s="10">
        <v>23.17</v>
      </c>
      <c r="Z26" s="10">
        <v>22.33</v>
      </c>
      <c r="AA26" s="10">
        <v>23.02</v>
      </c>
      <c r="AB26" s="95">
        <v>5068300</v>
      </c>
      <c r="AC26" s="10">
        <v>23.02</v>
      </c>
      <c r="AD26" s="2">
        <f t="shared" si="1"/>
        <v>0.84000000000000341</v>
      </c>
      <c r="AE26" s="138">
        <f t="shared" si="2"/>
        <v>1.2313104661389573E-2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42600</v>
      </c>
      <c r="X27" s="10">
        <v>23.27</v>
      </c>
      <c r="Y27" s="10">
        <v>23.33</v>
      </c>
      <c r="Z27" s="10">
        <v>22.58</v>
      </c>
      <c r="AA27" s="10">
        <v>22.74</v>
      </c>
      <c r="AB27" s="95">
        <v>5635100</v>
      </c>
      <c r="AC27" s="10">
        <v>22.74</v>
      </c>
      <c r="AD27" s="2">
        <f t="shared" si="1"/>
        <v>0.75</v>
      </c>
      <c r="AE27" s="138">
        <f t="shared" si="2"/>
        <v>-2.4453024453024441E-2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42599</v>
      </c>
      <c r="X28" s="10">
        <v>23.49</v>
      </c>
      <c r="Y28" s="10">
        <v>23.97</v>
      </c>
      <c r="Z28" s="10">
        <v>22.94</v>
      </c>
      <c r="AA28" s="10">
        <v>23.31</v>
      </c>
      <c r="AB28" s="95">
        <v>5654300</v>
      </c>
      <c r="AC28" s="10">
        <v>23.31</v>
      </c>
      <c r="AD28" s="2">
        <f t="shared" si="1"/>
        <v>1.0299999999999976</v>
      </c>
      <c r="AE28" s="138">
        <f t="shared" si="2"/>
        <v>4.7413793103447954E-3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42598</v>
      </c>
      <c r="X29" s="10">
        <v>23.29</v>
      </c>
      <c r="Y29" s="10">
        <v>23.44</v>
      </c>
      <c r="Z29" s="10">
        <v>23.05</v>
      </c>
      <c r="AA29" s="10">
        <v>23.2</v>
      </c>
      <c r="AB29" s="95">
        <v>6010200</v>
      </c>
      <c r="AC29" s="10">
        <v>23.2</v>
      </c>
      <c r="AD29" s="2">
        <f t="shared" si="1"/>
        <v>0.39000000000000057</v>
      </c>
      <c r="AE29" s="138">
        <f t="shared" si="2"/>
        <v>0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42597</v>
      </c>
      <c r="X30" s="10">
        <v>22.57</v>
      </c>
      <c r="Y30" s="10">
        <v>23.22</v>
      </c>
      <c r="Z30" s="10">
        <v>22.54</v>
      </c>
      <c r="AA30" s="10">
        <v>23.2</v>
      </c>
      <c r="AB30" s="95">
        <v>4954400</v>
      </c>
      <c r="AC30" s="10">
        <v>23.2</v>
      </c>
      <c r="AD30" s="2">
        <f t="shared" si="1"/>
        <v>0.67999999999999972</v>
      </c>
      <c r="AE30" s="138">
        <f t="shared" si="2"/>
        <v>3.8031319910514449E-2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42594</v>
      </c>
      <c r="X31" s="10">
        <v>22.22</v>
      </c>
      <c r="Y31" s="10">
        <v>22.76</v>
      </c>
      <c r="Z31" s="10">
        <v>21.99</v>
      </c>
      <c r="AA31" s="10">
        <v>22.35</v>
      </c>
      <c r="AB31" s="95">
        <v>9086300</v>
      </c>
      <c r="AC31" s="10">
        <v>22.35</v>
      </c>
      <c r="AD31" s="2">
        <f t="shared" si="1"/>
        <v>0.77000000000000313</v>
      </c>
      <c r="AE31" s="138">
        <f t="shared" si="2"/>
        <v>4.0431266846361336E-3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42593</v>
      </c>
      <c r="X32" s="10">
        <v>21.37</v>
      </c>
      <c r="Y32" s="10">
        <v>22.27</v>
      </c>
      <c r="Z32" s="10">
        <v>21.23</v>
      </c>
      <c r="AA32" s="10">
        <v>22.26</v>
      </c>
      <c r="AB32" s="95">
        <v>6181100</v>
      </c>
      <c r="AC32" s="10">
        <v>22.26</v>
      </c>
      <c r="AD32" s="2">
        <f t="shared" si="1"/>
        <v>1.0399999999999991</v>
      </c>
      <c r="AE32" s="138" t="e">
        <f t="shared" si="2"/>
        <v>#DIV/0!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42593</v>
      </c>
      <c r="X33" s="10" t="s">
        <v>250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42592</v>
      </c>
      <c r="X34" s="10">
        <v>22.11</v>
      </c>
      <c r="Y34" s="10">
        <v>22.32</v>
      </c>
      <c r="Z34" s="10">
        <v>21.48</v>
      </c>
      <c r="AA34" s="10">
        <v>21.57</v>
      </c>
      <c r="AB34" s="95">
        <v>8197500</v>
      </c>
      <c r="AC34" s="10">
        <v>21.27</v>
      </c>
      <c r="AD34" s="2">
        <f t="shared" si="1"/>
        <v>0.83999999999999986</v>
      </c>
      <c r="AE34" s="138">
        <f t="shared" si="2"/>
        <v>-2.4759284731774356E-2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42591</v>
      </c>
      <c r="X35" s="10">
        <v>23.15</v>
      </c>
      <c r="Y35" s="10">
        <v>23.37</v>
      </c>
      <c r="Z35" s="10">
        <v>22</v>
      </c>
      <c r="AA35" s="10">
        <v>22.12</v>
      </c>
      <c r="AB35" s="95">
        <v>7150500</v>
      </c>
      <c r="AC35" s="10">
        <v>21.81</v>
      </c>
      <c r="AD35" s="2">
        <f t="shared" si="1"/>
        <v>1.370000000000001</v>
      </c>
      <c r="AE35" s="138">
        <f t="shared" si="2"/>
        <v>-4.6348928727590777E-2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42590</v>
      </c>
      <c r="X36" s="10">
        <v>22.24</v>
      </c>
      <c r="Y36" s="10">
        <v>23.28</v>
      </c>
      <c r="Z36" s="10">
        <v>22.16</v>
      </c>
      <c r="AA36" s="10">
        <v>23.19</v>
      </c>
      <c r="AB36" s="95">
        <v>6405100</v>
      </c>
      <c r="AC36" s="10">
        <v>22.87</v>
      </c>
      <c r="AD36" s="2">
        <f t="shared" si="1"/>
        <v>1.120000000000001</v>
      </c>
      <c r="AE36" s="138">
        <f t="shared" si="2"/>
        <v>5.0045913682277288E-2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42587</v>
      </c>
      <c r="X37" s="10">
        <v>21.28</v>
      </c>
      <c r="Y37" s="10">
        <v>22.16</v>
      </c>
      <c r="Z37" s="10">
        <v>21.05</v>
      </c>
      <c r="AA37" s="10">
        <v>22.09</v>
      </c>
      <c r="AB37" s="95">
        <v>8896600</v>
      </c>
      <c r="AC37" s="10">
        <v>21.78</v>
      </c>
      <c r="AD37" s="2">
        <f t="shared" si="1"/>
        <v>1.1099999999999994</v>
      </c>
      <c r="AE37" s="138">
        <f t="shared" si="2"/>
        <v>3.0761949834358759E-2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42586</v>
      </c>
      <c r="X38" s="10">
        <v>22.72</v>
      </c>
      <c r="Y38" s="10">
        <v>22.95</v>
      </c>
      <c r="Z38" s="10">
        <v>20.77</v>
      </c>
      <c r="AA38" s="10">
        <v>21.43</v>
      </c>
      <c r="AB38" s="95">
        <v>25849300</v>
      </c>
      <c r="AC38" s="10">
        <v>21.13</v>
      </c>
      <c r="AD38" s="2">
        <f t="shared" si="1"/>
        <v>2.1799999999999997</v>
      </c>
      <c r="AE38" s="138">
        <f t="shared" si="2"/>
        <v>-0.12613730355665842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42585</v>
      </c>
      <c r="X39" s="10">
        <v>24.49</v>
      </c>
      <c r="Y39" s="10">
        <v>25.15</v>
      </c>
      <c r="Z39" s="10">
        <v>24.29</v>
      </c>
      <c r="AA39" s="10">
        <v>24.52</v>
      </c>
      <c r="AB39" s="95">
        <v>3937200</v>
      </c>
      <c r="AC39" s="10">
        <v>24.18</v>
      </c>
      <c r="AD39" s="2">
        <f t="shared" si="1"/>
        <v>0.85999999999999943</v>
      </c>
      <c r="AE39" s="138">
        <f t="shared" si="2"/>
        <v>1.242236024844745E-3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67" t="s">
        <v>78</v>
      </c>
      <c r="P40" s="567"/>
      <c r="W40" s="133">
        <v>42584</v>
      </c>
      <c r="X40" s="10">
        <v>24.35</v>
      </c>
      <c r="Y40" s="10">
        <v>25.12</v>
      </c>
      <c r="Z40" s="10">
        <v>24.05</v>
      </c>
      <c r="AA40" s="10">
        <v>24.49</v>
      </c>
      <c r="AB40" s="95">
        <v>3772600</v>
      </c>
      <c r="AC40" s="10">
        <v>24.15</v>
      </c>
      <c r="AD40" s="2">
        <f t="shared" si="1"/>
        <v>1.0700000000000003</v>
      </c>
      <c r="AE40" s="138">
        <f t="shared" si="2"/>
        <v>2.9069767441860517E-3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24.893000000000001</v>
      </c>
      <c r="Q41" s="2"/>
      <c r="W41" s="133">
        <v>42583</v>
      </c>
      <c r="X41" s="10">
        <v>24.46</v>
      </c>
      <c r="Y41" s="10">
        <v>24.78</v>
      </c>
      <c r="Z41" s="10">
        <v>23.98</v>
      </c>
      <c r="AA41" s="10">
        <v>24.42</v>
      </c>
      <c r="AB41" s="95">
        <v>3612200</v>
      </c>
      <c r="AC41" s="10">
        <v>24.08</v>
      </c>
      <c r="AD41" s="2">
        <f t="shared" si="1"/>
        <v>0.80000000000000071</v>
      </c>
      <c r="AE41" s="138">
        <f t="shared" si="2"/>
        <v>-1.0682004930156141E-2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24.666700000000002</v>
      </c>
      <c r="Q42" s="2"/>
      <c r="T42" s="91" t="s">
        <v>113</v>
      </c>
      <c r="W42" s="133">
        <v>42580</v>
      </c>
      <c r="X42" s="10">
        <v>24.55</v>
      </c>
      <c r="Y42" s="10">
        <v>24.75</v>
      </c>
      <c r="Z42" s="10">
        <v>23.75</v>
      </c>
      <c r="AA42" s="10">
        <v>24.68</v>
      </c>
      <c r="AB42" s="95">
        <v>4340600</v>
      </c>
      <c r="AC42" s="10">
        <v>24.34</v>
      </c>
      <c r="AD42" s="2">
        <f t="shared" si="1"/>
        <v>1</v>
      </c>
      <c r="AE42" s="138">
        <f t="shared" si="2"/>
        <v>8.2236842105265495E-4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24.4404</v>
      </c>
      <c r="Q43" s="2"/>
      <c r="T43" s="128" t="s">
        <v>98</v>
      </c>
      <c r="U43" s="129">
        <v>23.23</v>
      </c>
      <c r="W43" s="133">
        <v>42579</v>
      </c>
      <c r="X43" s="10">
        <v>25.12</v>
      </c>
      <c r="Y43" s="10">
        <v>25.18</v>
      </c>
      <c r="Z43" s="10">
        <v>24.35</v>
      </c>
      <c r="AA43" s="10">
        <v>24.66</v>
      </c>
      <c r="AB43" s="95">
        <v>3735700</v>
      </c>
      <c r="AC43" s="10">
        <v>24.32</v>
      </c>
      <c r="AD43" s="2">
        <f t="shared" si="1"/>
        <v>0.82999999999999829</v>
      </c>
      <c r="AE43" s="138">
        <f t="shared" si="2"/>
        <v>-2.9529130087789235E-2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24.214100000000002</v>
      </c>
      <c r="Q44" s="2"/>
      <c r="T44" s="93" t="s">
        <v>99</v>
      </c>
      <c r="U44" s="130">
        <v>23.13</v>
      </c>
      <c r="W44" s="133">
        <v>42578</v>
      </c>
      <c r="X44" s="10">
        <v>25.86</v>
      </c>
      <c r="Y44" s="10">
        <v>26.33</v>
      </c>
      <c r="Z44" s="10">
        <v>25.19</v>
      </c>
      <c r="AA44" s="10">
        <v>25.41</v>
      </c>
      <c r="AB44" s="95">
        <v>3841800</v>
      </c>
      <c r="AC44" s="10">
        <v>25.06</v>
      </c>
      <c r="AD44" s="2">
        <f t="shared" si="1"/>
        <v>1.139999999999997</v>
      </c>
      <c r="AE44" s="138">
        <f t="shared" si="2"/>
        <v>-1.4937106918239129E-2</v>
      </c>
    </row>
    <row r="45" spans="2:31" x14ac:dyDescent="0.25">
      <c r="B45" s="157">
        <v>42593</v>
      </c>
      <c r="C45" s="514">
        <v>300</v>
      </c>
      <c r="D45" s="518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23.9878</v>
      </c>
      <c r="Q45" s="2"/>
      <c r="T45" s="93" t="s">
        <v>100</v>
      </c>
      <c r="U45" s="130" t="s">
        <v>582</v>
      </c>
      <c r="W45" s="133">
        <v>42577</v>
      </c>
      <c r="X45" s="10">
        <v>25.3</v>
      </c>
      <c r="Y45" s="10">
        <v>25.93</v>
      </c>
      <c r="Z45" s="10">
        <v>25.06</v>
      </c>
      <c r="AA45" s="10">
        <v>25.8</v>
      </c>
      <c r="AB45" s="95">
        <v>2880600</v>
      </c>
      <c r="AC45" s="10">
        <v>25.44</v>
      </c>
      <c r="AD45" s="2">
        <f t="shared" si="1"/>
        <v>0.87000000000000099</v>
      </c>
      <c r="AE45" s="138">
        <f t="shared" si="2"/>
        <v>1.8414731785428406E-2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23.761500000000002</v>
      </c>
      <c r="Q46" s="2"/>
      <c r="T46" s="93" t="s">
        <v>101</v>
      </c>
      <c r="U46" s="130" t="s">
        <v>583</v>
      </c>
      <c r="W46" s="133">
        <v>42576</v>
      </c>
      <c r="X46" s="10">
        <v>25.16</v>
      </c>
      <c r="Y46" s="10">
        <v>25.42</v>
      </c>
      <c r="Z46" s="10">
        <v>24.54</v>
      </c>
      <c r="AA46" s="10">
        <v>25.33</v>
      </c>
      <c r="AB46" s="95">
        <v>5723900</v>
      </c>
      <c r="AC46" s="10">
        <v>24.98</v>
      </c>
      <c r="AD46" s="2">
        <f t="shared" si="1"/>
        <v>0.88000000000000256</v>
      </c>
      <c r="AE46" s="138">
        <f t="shared" si="2"/>
        <v>6.0410793395087037E-3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236">
        <v>22</v>
      </c>
      <c r="O47" s="83">
        <v>1.04</v>
      </c>
      <c r="P47" s="83">
        <f t="shared" si="43"/>
        <v>23.5352</v>
      </c>
      <c r="Q47" s="2"/>
      <c r="T47" s="93" t="s">
        <v>102</v>
      </c>
      <c r="U47" s="130">
        <v>25.41</v>
      </c>
      <c r="W47" s="133">
        <v>42573</v>
      </c>
      <c r="X47" s="10">
        <v>26.19</v>
      </c>
      <c r="Y47" s="10">
        <v>26.41</v>
      </c>
      <c r="Z47" s="10">
        <v>25.15</v>
      </c>
      <c r="AA47" s="10">
        <v>25.18</v>
      </c>
      <c r="AB47" s="95">
        <v>4531400</v>
      </c>
      <c r="AC47" s="10">
        <v>24.83</v>
      </c>
      <c r="AD47" s="2">
        <f t="shared" si="1"/>
        <v>1.2600000000000016</v>
      </c>
      <c r="AE47" s="138">
        <f t="shared" si="2"/>
        <v>-4.2052469135802628E-2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23.308900000000001</v>
      </c>
      <c r="Q48" s="2"/>
      <c r="T48" s="93" t="s">
        <v>103</v>
      </c>
      <c r="U48" s="130">
        <v>0.84235400000000005</v>
      </c>
      <c r="W48" s="133">
        <v>42572</v>
      </c>
      <c r="X48" s="10">
        <v>26.74</v>
      </c>
      <c r="Y48" s="10">
        <v>27.07</v>
      </c>
      <c r="Z48" s="10">
        <v>26.2</v>
      </c>
      <c r="AA48" s="10">
        <v>26.29</v>
      </c>
      <c r="AB48" s="95">
        <v>3071900</v>
      </c>
      <c r="AC48" s="10">
        <v>25.92</v>
      </c>
      <c r="AD48" s="2">
        <f t="shared" si="1"/>
        <v>0.87000000000000099</v>
      </c>
      <c r="AE48" s="138">
        <f t="shared" si="2"/>
        <v>-1.2195121951219412E-2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23.082599999999999</v>
      </c>
      <c r="Q49" s="2"/>
      <c r="T49" s="93" t="s">
        <v>123</v>
      </c>
      <c r="U49" s="130" t="s">
        <v>321</v>
      </c>
      <c r="W49" s="133">
        <v>42571</v>
      </c>
      <c r="X49" s="10">
        <v>26.59</v>
      </c>
      <c r="Y49" s="10">
        <v>27.1</v>
      </c>
      <c r="Z49" s="10">
        <v>26.19</v>
      </c>
      <c r="AA49" s="10">
        <v>26.61</v>
      </c>
      <c r="AB49" s="95">
        <v>4148300</v>
      </c>
      <c r="AC49" s="10">
        <v>26.24</v>
      </c>
      <c r="AD49" s="2">
        <f t="shared" si="1"/>
        <v>0.91000000000000014</v>
      </c>
      <c r="AE49" s="138">
        <f t="shared" si="2"/>
        <v>2.2918258212374365E-3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22.856300000000001</v>
      </c>
      <c r="Q50" s="2"/>
      <c r="T50" s="93"/>
      <c r="U50" s="130"/>
      <c r="W50" s="133">
        <v>42570</v>
      </c>
      <c r="X50" s="10">
        <v>27.2</v>
      </c>
      <c r="Y50" s="10">
        <v>27.28</v>
      </c>
      <c r="Z50" s="10">
        <v>26.35</v>
      </c>
      <c r="AA50" s="10">
        <v>26.55</v>
      </c>
      <c r="AB50" s="95">
        <v>5392000</v>
      </c>
      <c r="AC50" s="10">
        <v>26.18</v>
      </c>
      <c r="AD50" s="2">
        <f t="shared" si="1"/>
        <v>0.92999999999999972</v>
      </c>
      <c r="AE50" s="138">
        <f t="shared" si="2"/>
        <v>-4.1025641025641102E-2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22.63</v>
      </c>
      <c r="Q51" s="2"/>
      <c r="T51" s="93" t="s">
        <v>105</v>
      </c>
      <c r="U51" s="130" t="s">
        <v>584</v>
      </c>
      <c r="W51" s="133">
        <v>42569</v>
      </c>
      <c r="X51" s="10">
        <v>27.34</v>
      </c>
      <c r="Y51" s="10">
        <v>27.82</v>
      </c>
      <c r="Z51" s="10">
        <v>26.41</v>
      </c>
      <c r="AA51" s="10">
        <v>27.69</v>
      </c>
      <c r="AB51" s="95">
        <v>3904700</v>
      </c>
      <c r="AC51" s="10">
        <v>27.3</v>
      </c>
      <c r="AD51" s="2">
        <f t="shared" si="1"/>
        <v>1.4100000000000001</v>
      </c>
      <c r="AE51" s="138">
        <f t="shared" si="2"/>
        <v>8.8691796008870671E-3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22.403699999999997</v>
      </c>
      <c r="Q52" s="2"/>
      <c r="T52" s="93" t="s">
        <v>106</v>
      </c>
      <c r="U52" s="130" t="s">
        <v>407</v>
      </c>
      <c r="W52" s="133">
        <v>42566</v>
      </c>
      <c r="X52" s="10">
        <v>27.99</v>
      </c>
      <c r="Y52" s="10">
        <v>28.02</v>
      </c>
      <c r="Z52" s="10">
        <v>27.03</v>
      </c>
      <c r="AA52" s="10">
        <v>27.44</v>
      </c>
      <c r="AB52" s="95">
        <v>4032100</v>
      </c>
      <c r="AC52" s="10">
        <v>27.06</v>
      </c>
      <c r="AD52" s="2">
        <f t="shared" si="1"/>
        <v>0.98999999999999844</v>
      </c>
      <c r="AE52" s="138">
        <f t="shared" si="2"/>
        <v>-1.5283842794759916E-2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22.177399999999999</v>
      </c>
      <c r="Q53" s="2"/>
      <c r="T53" s="93" t="s">
        <v>107</v>
      </c>
      <c r="U53" s="131">
        <v>6960761</v>
      </c>
      <c r="W53" s="133">
        <v>42565</v>
      </c>
      <c r="X53" s="10">
        <v>27.46</v>
      </c>
      <c r="Y53" s="10">
        <v>28.32</v>
      </c>
      <c r="Z53" s="10">
        <v>27.33</v>
      </c>
      <c r="AA53" s="10">
        <v>27.87</v>
      </c>
      <c r="AB53" s="95">
        <v>7391400</v>
      </c>
      <c r="AC53" s="10">
        <v>27.48</v>
      </c>
      <c r="AD53" s="2">
        <f t="shared" si="1"/>
        <v>0.99000000000000199</v>
      </c>
      <c r="AE53" s="138">
        <f t="shared" si="2"/>
        <v>3.5028248587570587E-2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21.951099999999997</v>
      </c>
      <c r="T54" s="93" t="s">
        <v>110</v>
      </c>
      <c r="U54" s="131">
        <v>5757870</v>
      </c>
      <c r="W54" s="133">
        <v>42564</v>
      </c>
      <c r="X54" s="10">
        <v>26.07</v>
      </c>
      <c r="Y54" s="10">
        <v>27.01</v>
      </c>
      <c r="Z54" s="10">
        <v>25.63</v>
      </c>
      <c r="AA54" s="10">
        <v>26.92</v>
      </c>
      <c r="AB54" s="95">
        <v>4906700</v>
      </c>
      <c r="AC54" s="10">
        <v>26.55</v>
      </c>
      <c r="AD54" s="2">
        <f t="shared" si="1"/>
        <v>1.3800000000000026</v>
      </c>
      <c r="AE54" s="138">
        <f t="shared" si="2"/>
        <v>3.428126217374361E-2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21.724799999999998</v>
      </c>
      <c r="T55" s="93" t="s">
        <v>108</v>
      </c>
      <c r="U55" s="130" t="s">
        <v>585</v>
      </c>
      <c r="W55" s="133">
        <v>42563</v>
      </c>
      <c r="X55" s="10">
        <v>25</v>
      </c>
      <c r="Y55" s="10">
        <v>26.49</v>
      </c>
      <c r="Z55" s="10">
        <v>24.88</v>
      </c>
      <c r="AA55" s="10">
        <v>26.03</v>
      </c>
      <c r="AB55" s="95">
        <v>4371900</v>
      </c>
      <c r="AC55" s="10">
        <v>25.67</v>
      </c>
      <c r="AD55" s="2">
        <f t="shared" si="1"/>
        <v>1.6099999999999994</v>
      </c>
      <c r="AE55" s="138">
        <f t="shared" si="2"/>
        <v>5.5076037813399203E-2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21.498499999999996</v>
      </c>
      <c r="T56" s="93" t="s">
        <v>111</v>
      </c>
      <c r="U56" s="130">
        <v>27.87</v>
      </c>
      <c r="W56" s="133">
        <v>42562</v>
      </c>
      <c r="X56" s="10">
        <v>25.02</v>
      </c>
      <c r="Y56" s="10">
        <v>25.36</v>
      </c>
      <c r="Z56" s="10">
        <v>24.62</v>
      </c>
      <c r="AA56" s="10">
        <v>24.67</v>
      </c>
      <c r="AB56" s="95">
        <v>3699000</v>
      </c>
      <c r="AC56" s="10">
        <v>24.33</v>
      </c>
      <c r="AD56" s="2">
        <f t="shared" si="1"/>
        <v>0.73999999999999844</v>
      </c>
      <c r="AE56" s="138">
        <f t="shared" si="2"/>
        <v>-7.3439412484701538E-3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193</v>
      </c>
      <c r="O57" s="83">
        <v>0.94</v>
      </c>
      <c r="P57" s="83">
        <f t="shared" si="43"/>
        <v>21.272199999999998</v>
      </c>
      <c r="T57" s="93" t="s">
        <v>112</v>
      </c>
      <c r="U57" s="130">
        <v>0.81</v>
      </c>
      <c r="W57" s="133">
        <v>42559</v>
      </c>
      <c r="X57" s="10">
        <v>24.15</v>
      </c>
      <c r="Y57" s="10">
        <v>24.97</v>
      </c>
      <c r="Z57" s="10">
        <v>23.85</v>
      </c>
      <c r="AA57" s="10">
        <v>24.86</v>
      </c>
      <c r="AB57" s="95">
        <v>3839000</v>
      </c>
      <c r="AC57" s="10">
        <v>24.51</v>
      </c>
      <c r="AD57" s="2">
        <f t="shared" si="1"/>
        <v>1.1199999999999974</v>
      </c>
      <c r="AE57" s="138">
        <f t="shared" si="2"/>
        <v>5.7833405265429461E-2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21.0459</v>
      </c>
      <c r="T58" s="93" t="s">
        <v>109</v>
      </c>
      <c r="U58" s="130" t="s">
        <v>586</v>
      </c>
      <c r="W58" s="133">
        <v>42558</v>
      </c>
      <c r="X58" s="10">
        <v>23.91</v>
      </c>
      <c r="Y58" s="10">
        <v>24.32</v>
      </c>
      <c r="Z58" s="10">
        <v>23.38</v>
      </c>
      <c r="AA58" s="10">
        <v>23.5</v>
      </c>
      <c r="AB58" s="95">
        <v>3029800</v>
      </c>
      <c r="AC58" s="10">
        <v>23.17</v>
      </c>
      <c r="AD58" s="2">
        <f t="shared" si="1"/>
        <v>0.94000000000000128</v>
      </c>
      <c r="AE58" s="138">
        <f t="shared" si="2"/>
        <v>-1.0674637062339842E-2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20.819600000000001</v>
      </c>
      <c r="W59" s="133">
        <v>42557</v>
      </c>
      <c r="X59" s="10">
        <v>23.32</v>
      </c>
      <c r="Y59" s="10">
        <v>23.78</v>
      </c>
      <c r="Z59" s="10">
        <v>22.75</v>
      </c>
      <c r="AA59" s="10">
        <v>23.75</v>
      </c>
      <c r="AB59" s="95">
        <v>4798300</v>
      </c>
      <c r="AC59" s="10">
        <v>23.42</v>
      </c>
      <c r="AD59" s="2">
        <f t="shared" si="1"/>
        <v>1.0300000000000011</v>
      </c>
      <c r="AE59" s="138">
        <f t="shared" si="2"/>
        <v>9.0478242137010945E-3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20.593299999999999</v>
      </c>
      <c r="W60" s="133">
        <v>42556</v>
      </c>
      <c r="X60" s="10">
        <v>24.09</v>
      </c>
      <c r="Y60" s="10">
        <v>24.24</v>
      </c>
      <c r="Z60" s="10">
        <v>23.25</v>
      </c>
      <c r="AA60" s="10">
        <v>23.54</v>
      </c>
      <c r="AB60" s="95">
        <v>3709800</v>
      </c>
      <c r="AC60" s="10">
        <v>23.21</v>
      </c>
      <c r="AD60" s="2">
        <f t="shared" si="1"/>
        <v>0.98999999999999844</v>
      </c>
      <c r="AE60" s="138">
        <f t="shared" si="2"/>
        <v>-2.8056951423785503E-2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20.367000000000001</v>
      </c>
      <c r="W61" s="133">
        <v>42552</v>
      </c>
      <c r="X61" s="10">
        <v>23.92</v>
      </c>
      <c r="Y61" s="10">
        <v>24.42</v>
      </c>
      <c r="Z61" s="10">
        <v>23.76</v>
      </c>
      <c r="AA61" s="10">
        <v>24.22</v>
      </c>
      <c r="AB61" s="95">
        <v>4839400</v>
      </c>
      <c r="AC61" s="10">
        <v>23.88</v>
      </c>
      <c r="AD61" s="2">
        <f t="shared" si="1"/>
        <v>0.66000000000000014</v>
      </c>
      <c r="AE61" s="138">
        <f t="shared" si="2"/>
        <v>5.050505050504972E-3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42551</v>
      </c>
      <c r="X62" s="10">
        <v>24.36</v>
      </c>
      <c r="Y62" s="10">
        <v>24.84</v>
      </c>
      <c r="Z62" s="10">
        <v>23.63</v>
      </c>
      <c r="AA62" s="10">
        <v>24.1</v>
      </c>
      <c r="AB62" s="95">
        <v>4517800</v>
      </c>
      <c r="AC62" s="10">
        <v>23.76</v>
      </c>
      <c r="AD62" s="2">
        <f t="shared" si="1"/>
        <v>1.2100000000000009</v>
      </c>
      <c r="AE62" s="138">
        <f t="shared" si="2"/>
        <v>-9.9999999999998979E-3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42550</v>
      </c>
      <c r="X63" s="10">
        <v>24.47</v>
      </c>
      <c r="Y63" s="10">
        <v>24.63</v>
      </c>
      <c r="Z63" s="10">
        <v>23.96</v>
      </c>
      <c r="AA63" s="10">
        <v>24.34</v>
      </c>
      <c r="AB63" s="95">
        <v>5769300</v>
      </c>
      <c r="AC63" s="10">
        <v>24</v>
      </c>
      <c r="AD63" s="2">
        <f t="shared" si="1"/>
        <v>0.66999999999999815</v>
      </c>
      <c r="AE63" s="138">
        <f t="shared" si="2"/>
        <v>1.1378002528444897E-2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0"/>
      <c r="W64" s="133">
        <v>42549</v>
      </c>
      <c r="X64" s="10">
        <v>23.86</v>
      </c>
      <c r="Y64" s="10">
        <v>24.48</v>
      </c>
      <c r="Z64" s="10">
        <v>23.6</v>
      </c>
      <c r="AA64" s="10">
        <v>24.06</v>
      </c>
      <c r="AB64" s="95">
        <v>6589500</v>
      </c>
      <c r="AC64" s="10">
        <v>23.73</v>
      </c>
      <c r="AD64" s="2">
        <f t="shared" si="1"/>
        <v>0.87999999999999901</v>
      </c>
      <c r="AE64" s="138">
        <f t="shared" si="2"/>
        <v>2.505399568034572E-2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42548</v>
      </c>
      <c r="X65" s="10">
        <v>24.94</v>
      </c>
      <c r="Y65" s="10">
        <v>24.97</v>
      </c>
      <c r="Z65" s="10">
        <v>23.15</v>
      </c>
      <c r="AA65" s="10">
        <v>23.48</v>
      </c>
      <c r="AB65" s="95">
        <v>7575800</v>
      </c>
      <c r="AC65" s="10">
        <v>23.15</v>
      </c>
      <c r="AD65" s="2">
        <f t="shared" si="1"/>
        <v>1.8200000000000003</v>
      </c>
      <c r="AE65" s="138">
        <f t="shared" si="2"/>
        <v>-7.6953748006379552E-2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2">C66*(E66-D66)</f>
        <v>307.16000000000037</v>
      </c>
      <c r="G66" s="40">
        <f t="shared" ref="G66" si="93">D66*C66</f>
        <v>4352.84</v>
      </c>
      <c r="H66" s="231">
        <f t="shared" ref="H66" si="94">(E66-D66)/D66</f>
        <v>7.0565423953097381E-2</v>
      </c>
      <c r="I66" s="40"/>
      <c r="W66" s="133">
        <v>42545</v>
      </c>
      <c r="X66" s="10">
        <v>26.54</v>
      </c>
      <c r="Y66" s="10">
        <v>26.62</v>
      </c>
      <c r="Z66" s="10">
        <v>24.76</v>
      </c>
      <c r="AA66" s="10">
        <v>25.43</v>
      </c>
      <c r="AB66" s="95">
        <v>11112200</v>
      </c>
      <c r="AC66" s="10">
        <v>25.08</v>
      </c>
      <c r="AD66" s="2">
        <f t="shared" si="1"/>
        <v>1.8599999999999994</v>
      </c>
      <c r="AE66" s="138">
        <f t="shared" si="2"/>
        <v>-7.9970652971386724E-2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5">C67*(E67-D67)</f>
        <v>253.16000000000045</v>
      </c>
      <c r="G67" s="40">
        <f t="shared" ref="G67" si="96">D67*C67</f>
        <v>4352.84</v>
      </c>
      <c r="H67" s="231">
        <f t="shared" ref="H67" si="97">(E67-D67)/D67</f>
        <v>5.8159730199134466E-2</v>
      </c>
      <c r="I67" s="40"/>
      <c r="W67" s="133">
        <v>42544</v>
      </c>
      <c r="X67" s="10">
        <v>27.19</v>
      </c>
      <c r="Y67" s="10">
        <v>27.66</v>
      </c>
      <c r="Z67" s="10">
        <v>26.83</v>
      </c>
      <c r="AA67" s="10">
        <v>27.64</v>
      </c>
      <c r="AB67" s="95">
        <v>4862500</v>
      </c>
      <c r="AC67" s="10">
        <v>27.26</v>
      </c>
      <c r="AD67" s="2">
        <f>Y67-Z67</f>
        <v>0.83000000000000185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8">C68*(E68-D68)</f>
        <v>173.16000000000003</v>
      </c>
      <c r="G68" s="40">
        <f t="shared" ref="G68" si="99">D68*C68</f>
        <v>4352.84</v>
      </c>
      <c r="H68" s="231">
        <f t="shared" ref="H68" si="100">(E68-D68)/D68</f>
        <v>3.9780924637707805E-2</v>
      </c>
      <c r="I68" s="40"/>
      <c r="W68" s="133">
        <v>42543</v>
      </c>
      <c r="X68" s="10">
        <v>27.5</v>
      </c>
      <c r="Y68" s="10">
        <v>27.77</v>
      </c>
      <c r="Z68" s="10">
        <v>26.97</v>
      </c>
      <c r="AA68" s="10">
        <v>27.02</v>
      </c>
      <c r="AB68" s="95">
        <v>3785900</v>
      </c>
      <c r="AC68" s="10">
        <v>26.64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/>
      <c r="C70" s="10"/>
      <c r="D70" s="40"/>
      <c r="E70" s="40"/>
      <c r="F70" s="40"/>
      <c r="G70" s="40"/>
      <c r="H70" s="231"/>
      <c r="I70" s="40"/>
    </row>
    <row r="71" spans="2:31" x14ac:dyDescent="0.25">
      <c r="B71" s="157"/>
      <c r="C71" s="10"/>
      <c r="D71" s="40"/>
      <c r="E71" s="40"/>
      <c r="F71" s="40"/>
      <c r="G71" s="40"/>
      <c r="H71" s="231"/>
      <c r="I71" s="40"/>
    </row>
    <row r="72" spans="2:31" x14ac:dyDescent="0.25">
      <c r="B72" s="157"/>
      <c r="C72" s="10"/>
      <c r="D72" s="40"/>
      <c r="E72" s="40"/>
      <c r="F72" s="40"/>
      <c r="G72" s="40"/>
      <c r="H72" s="231"/>
      <c r="I72" s="40"/>
    </row>
    <row r="73" spans="2:31" x14ac:dyDescent="0.25">
      <c r="B73" s="157"/>
      <c r="C73" s="10"/>
      <c r="D73" s="40"/>
      <c r="E73" s="40"/>
      <c r="F73" s="40"/>
      <c r="G73" s="40"/>
      <c r="H73" s="231"/>
      <c r="I73" s="40"/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76 H33:H76">
    <cfRule type="expression" dxfId="651" priority="13">
      <formula>F33&gt;0</formula>
    </cfRule>
    <cfRule type="expression" dxfId="650" priority="14">
      <formula>F33&lt;0</formula>
    </cfRule>
  </conditionalFormatting>
  <conditionalFormatting sqref="Q7">
    <cfRule type="expression" dxfId="649" priority="7">
      <formula>Q7&gt;0</formula>
    </cfRule>
    <cfRule type="expression" dxfId="648" priority="8">
      <formula>Q7&lt;0</formula>
    </cfRule>
  </conditionalFormatting>
  <conditionalFormatting sqref="Q8">
    <cfRule type="expression" dxfId="647" priority="5">
      <formula>Q8&gt;0</formula>
    </cfRule>
    <cfRule type="expression" dxfId="646" priority="6">
      <formula>Q8&lt;0</formula>
    </cfRule>
  </conditionalFormatting>
  <conditionalFormatting sqref="F25:F32">
    <cfRule type="expression" dxfId="645" priority="3">
      <formula>F25&gt;0</formula>
    </cfRule>
    <cfRule type="expression" dxfId="644" priority="4">
      <formula>F25&lt;0</formula>
    </cfRule>
  </conditionalFormatting>
  <conditionalFormatting sqref="H25:H32">
    <cfRule type="expression" dxfId="643" priority="1">
      <formula>H25&gt;0</formula>
    </cfRule>
    <cfRule type="expression" dxfId="6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3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3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42636</v>
      </c>
      <c r="X2" s="10">
        <v>37.25</v>
      </c>
      <c r="Y2" s="10">
        <v>37.39</v>
      </c>
      <c r="Z2" s="10">
        <v>36.770000000000003</v>
      </c>
      <c r="AA2" s="10">
        <v>37.24</v>
      </c>
      <c r="AB2" s="95">
        <v>4611800</v>
      </c>
      <c r="AC2" s="10">
        <v>37.24</v>
      </c>
      <c r="AD2">
        <f>Y2-Z2</f>
        <v>0.61999999999999744</v>
      </c>
      <c r="AE2" s="138">
        <f>AC2/AC3-1</f>
        <v>-2.4109295472809489E-3</v>
      </c>
    </row>
    <row r="3" spans="1:31" x14ac:dyDescent="0.25">
      <c r="A3" s="23" t="s">
        <v>71</v>
      </c>
      <c r="B3" s="473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42635</v>
      </c>
      <c r="X3" s="10">
        <v>37.090000000000003</v>
      </c>
      <c r="Y3" s="10">
        <v>37.67</v>
      </c>
      <c r="Z3" s="10">
        <v>36.92</v>
      </c>
      <c r="AA3" s="10">
        <v>37.33</v>
      </c>
      <c r="AB3" s="95">
        <v>6559600</v>
      </c>
      <c r="AC3" s="10">
        <v>37.33</v>
      </c>
      <c r="AD3">
        <f t="shared" ref="AD3:AD4" si="1">Y3-Z3</f>
        <v>0.75</v>
      </c>
      <c r="AE3" s="138">
        <f t="shared" ref="AE3:AE4" si="2">AC3/AC4-1</f>
        <v>1.1379030073150886E-2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37.24</v>
      </c>
      <c r="R4" s="529">
        <v>-2.3999999999999998E-3</v>
      </c>
      <c r="T4" s="163"/>
      <c r="U4" s="1"/>
      <c r="W4" s="133">
        <v>42634</v>
      </c>
      <c r="X4" s="10">
        <v>36.799999999999997</v>
      </c>
      <c r="Y4" s="10">
        <v>37.06</v>
      </c>
      <c r="Z4" s="10">
        <v>36.31</v>
      </c>
      <c r="AA4" s="10">
        <v>36.909999999999997</v>
      </c>
      <c r="AB4" s="95">
        <v>4971100</v>
      </c>
      <c r="AC4" s="10">
        <v>36.909999999999997</v>
      </c>
      <c r="AD4">
        <f t="shared" si="1"/>
        <v>0.75</v>
      </c>
      <c r="AE4" s="138">
        <f t="shared" si="2"/>
        <v>2.444323737099241E-3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3724</v>
      </c>
      <c r="W5" s="133">
        <v>42633</v>
      </c>
      <c r="X5" s="10">
        <v>36.79</v>
      </c>
      <c r="Y5" s="10">
        <v>37.200000000000003</v>
      </c>
      <c r="Z5" s="10">
        <v>36.630000000000003</v>
      </c>
      <c r="AA5" s="10">
        <v>36.82</v>
      </c>
      <c r="AB5" s="95">
        <v>3312000</v>
      </c>
      <c r="AC5" s="10">
        <v>36.82</v>
      </c>
      <c r="AD5">
        <f t="shared" ref="AD5:AD68" si="3">Y5-Z5</f>
        <v>0.57000000000000028</v>
      </c>
      <c r="AE5" s="138">
        <f t="shared" ref="AE5:AE67" si="4">AC5/AC6-1</f>
        <v>3.2697547683921968E-3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42632</v>
      </c>
      <c r="X6" s="10">
        <v>36.71</v>
      </c>
      <c r="Y6" s="10">
        <v>37.18</v>
      </c>
      <c r="Z6" s="10">
        <v>36.590000000000003</v>
      </c>
      <c r="AA6" s="10">
        <v>36.700000000000003</v>
      </c>
      <c r="AB6" s="95">
        <v>5395200</v>
      </c>
      <c r="AC6" s="10">
        <v>36.700000000000003</v>
      </c>
      <c r="AD6">
        <f t="shared" si="3"/>
        <v>0.58999999999999631</v>
      </c>
      <c r="AE6" s="138">
        <f t="shared" si="4"/>
        <v>3.0062858704564821E-3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-13.179999999999836</v>
      </c>
      <c r="R7">
        <v>100</v>
      </c>
      <c r="W7" s="133">
        <v>42629</v>
      </c>
      <c r="X7" s="10">
        <v>36.9</v>
      </c>
      <c r="Y7" s="10">
        <v>36.9</v>
      </c>
      <c r="Z7" s="10">
        <v>36.51</v>
      </c>
      <c r="AA7" s="10">
        <v>36.590000000000003</v>
      </c>
      <c r="AB7" s="95">
        <v>6268400</v>
      </c>
      <c r="AC7" s="10">
        <v>36.590000000000003</v>
      </c>
      <c r="AD7">
        <f t="shared" si="3"/>
        <v>0.39000000000000057</v>
      </c>
      <c r="AE7" s="138">
        <f t="shared" si="4"/>
        <v>-1.081373344147063E-2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-13.179999999999836</v>
      </c>
      <c r="W8" s="133">
        <v>42628</v>
      </c>
      <c r="X8" s="10">
        <v>36.81</v>
      </c>
      <c r="Y8" s="10">
        <v>37.119999999999997</v>
      </c>
      <c r="Z8" s="10">
        <v>36.450000000000003</v>
      </c>
      <c r="AA8" s="10">
        <v>36.99</v>
      </c>
      <c r="AB8" s="95">
        <v>4405400</v>
      </c>
      <c r="AC8" s="10">
        <v>36.99</v>
      </c>
      <c r="AD8">
        <f t="shared" si="3"/>
        <v>0.6699999999999946</v>
      </c>
      <c r="AE8" s="138">
        <f t="shared" si="4"/>
        <v>4.0716612377849071E-3</v>
      </c>
    </row>
    <row r="9" spans="1:31" x14ac:dyDescent="0.25">
      <c r="H9" s="72"/>
      <c r="O9" s="11" t="s">
        <v>222</v>
      </c>
      <c r="Q9" s="138">
        <f>IF(Q2=0, 0, Q8/Q6)</f>
        <v>-3.5267233582540409E-3</v>
      </c>
      <c r="W9" s="133">
        <v>42627</v>
      </c>
      <c r="X9" s="10">
        <v>37.14</v>
      </c>
      <c r="Y9" s="10">
        <v>37.409999999999997</v>
      </c>
      <c r="Z9" s="10">
        <v>36.65</v>
      </c>
      <c r="AA9" s="10">
        <v>36.840000000000003</v>
      </c>
      <c r="AB9" s="95">
        <v>5071700</v>
      </c>
      <c r="AC9" s="10">
        <v>36.840000000000003</v>
      </c>
      <c r="AD9">
        <f t="shared" si="3"/>
        <v>0.75999999999999801</v>
      </c>
      <c r="AE9" s="138">
        <f t="shared" si="4"/>
        <v>-8.0775444264942209E-3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42626</v>
      </c>
      <c r="X10" s="10">
        <v>37.729999999999997</v>
      </c>
      <c r="Y10" s="10">
        <v>38.090000000000003</v>
      </c>
      <c r="Z10" s="10">
        <v>37.01</v>
      </c>
      <c r="AA10" s="10">
        <v>37.14</v>
      </c>
      <c r="AB10" s="95">
        <v>6749000</v>
      </c>
      <c r="AC10" s="10">
        <v>37.14</v>
      </c>
      <c r="AD10">
        <f t="shared" si="3"/>
        <v>1.0800000000000054</v>
      </c>
      <c r="AE10" s="138">
        <f t="shared" si="4"/>
        <v>-1.7979904812268632E-2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1.0699999999999999E-2</v>
      </c>
      <c r="W11" s="133">
        <v>42625</v>
      </c>
      <c r="X11" s="10">
        <v>36.94</v>
      </c>
      <c r="Y11" s="10">
        <v>37.93</v>
      </c>
      <c r="Z11" s="10">
        <v>36.64</v>
      </c>
      <c r="AA11" s="10">
        <v>37.82</v>
      </c>
      <c r="AB11" s="95">
        <v>5192900</v>
      </c>
      <c r="AC11" s="10">
        <v>37.82</v>
      </c>
      <c r="AD11">
        <f t="shared" si="3"/>
        <v>1.2899999999999991</v>
      </c>
      <c r="AE11" s="138">
        <f t="shared" si="4"/>
        <v>1.2854847348687581E-2</v>
      </c>
    </row>
    <row r="12" spans="1:31" x14ac:dyDescent="0.25">
      <c r="H12" s="72"/>
      <c r="W12" s="133">
        <v>42622</v>
      </c>
      <c r="X12" s="10">
        <v>38.68</v>
      </c>
      <c r="Y12" s="10">
        <v>38.69</v>
      </c>
      <c r="Z12" s="10">
        <v>37.18</v>
      </c>
      <c r="AA12" s="10">
        <v>37.340000000000003</v>
      </c>
      <c r="AB12" s="95">
        <v>9013300</v>
      </c>
      <c r="AC12" s="10">
        <v>37.340000000000003</v>
      </c>
      <c r="AD12">
        <f t="shared" si="3"/>
        <v>1.509999999999998</v>
      </c>
      <c r="AE12" s="138">
        <f t="shared" si="4"/>
        <v>-3.663570691434459E-2</v>
      </c>
    </row>
    <row r="13" spans="1:31" x14ac:dyDescent="0.25">
      <c r="H13" s="72"/>
      <c r="W13" s="133">
        <v>42621</v>
      </c>
      <c r="X13" s="10">
        <v>38.54</v>
      </c>
      <c r="Y13" s="10">
        <v>39.06</v>
      </c>
      <c r="Z13" s="10">
        <v>38.43</v>
      </c>
      <c r="AA13" s="10">
        <v>38.76</v>
      </c>
      <c r="AB13" s="95">
        <v>7353400</v>
      </c>
      <c r="AC13" s="10">
        <v>38.76</v>
      </c>
      <c r="AD13">
        <f t="shared" si="3"/>
        <v>0.63000000000000256</v>
      </c>
      <c r="AE13" s="138">
        <f t="shared" si="4"/>
        <v>2.0682523267838704E-3</v>
      </c>
    </row>
    <row r="14" spans="1:31" x14ac:dyDescent="0.25">
      <c r="H14" s="72"/>
      <c r="W14" s="133">
        <v>42620</v>
      </c>
      <c r="X14" s="10">
        <v>37.32</v>
      </c>
      <c r="Y14" s="10">
        <v>38.840000000000003</v>
      </c>
      <c r="Z14" s="10">
        <v>37.28</v>
      </c>
      <c r="AA14" s="10">
        <v>38.68</v>
      </c>
      <c r="AB14" s="95">
        <v>11627700</v>
      </c>
      <c r="AC14" s="10">
        <v>38.68</v>
      </c>
      <c r="AD14">
        <f t="shared" si="3"/>
        <v>1.5600000000000023</v>
      </c>
      <c r="AE14" s="138">
        <f t="shared" si="4"/>
        <v>4.6820027063599445E-2</v>
      </c>
    </row>
    <row r="15" spans="1:31" x14ac:dyDescent="0.25">
      <c r="H15" s="72"/>
      <c r="W15" s="133">
        <v>42619</v>
      </c>
      <c r="X15" s="10">
        <v>36.89</v>
      </c>
      <c r="Y15" s="10">
        <v>37.07</v>
      </c>
      <c r="Z15" s="10">
        <v>36.56</v>
      </c>
      <c r="AA15" s="10">
        <v>36.950000000000003</v>
      </c>
      <c r="AB15" s="95">
        <v>6383300</v>
      </c>
      <c r="AC15" s="10">
        <v>36.950000000000003</v>
      </c>
      <c r="AD15">
        <f t="shared" si="3"/>
        <v>0.50999999999999801</v>
      </c>
      <c r="AE15" s="138">
        <f t="shared" si="4"/>
        <v>1.6264570344266538E-3</v>
      </c>
    </row>
    <row r="16" spans="1:31" x14ac:dyDescent="0.25">
      <c r="H16" s="72"/>
      <c r="W16" s="133">
        <v>42615</v>
      </c>
      <c r="X16" s="10">
        <v>36.57</v>
      </c>
      <c r="Y16" s="10">
        <v>37.01</v>
      </c>
      <c r="Z16" s="10">
        <v>36.520000000000003</v>
      </c>
      <c r="AA16" s="10">
        <v>36.89</v>
      </c>
      <c r="AB16" s="95">
        <v>4456000</v>
      </c>
      <c r="AC16" s="10">
        <v>36.89</v>
      </c>
      <c r="AD16">
        <f t="shared" si="3"/>
        <v>0.48999999999999488</v>
      </c>
      <c r="AE16" s="138">
        <f t="shared" si="4"/>
        <v>8.1989614648809717E-3</v>
      </c>
    </row>
    <row r="17" spans="1:31" x14ac:dyDescent="0.25">
      <c r="W17" s="133">
        <v>42614</v>
      </c>
      <c r="X17" s="10">
        <v>36.880000000000003</v>
      </c>
      <c r="Y17" s="10">
        <v>37.25</v>
      </c>
      <c r="Z17" s="10">
        <v>36.409999999999997</v>
      </c>
      <c r="AA17" s="10">
        <v>36.590000000000003</v>
      </c>
      <c r="AB17" s="95">
        <v>4781400</v>
      </c>
      <c r="AC17" s="10">
        <v>36.590000000000003</v>
      </c>
      <c r="AD17">
        <f t="shared" si="3"/>
        <v>0.84000000000000341</v>
      </c>
      <c r="AE17" s="138">
        <f t="shared" si="4"/>
        <v>-7.8633405639912946E-3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42613</v>
      </c>
      <c r="X18" s="10">
        <v>37.200000000000003</v>
      </c>
      <c r="Y18" s="10">
        <v>37.619999999999997</v>
      </c>
      <c r="Z18" s="10">
        <v>36.4</v>
      </c>
      <c r="AA18" s="10">
        <v>36.880000000000003</v>
      </c>
      <c r="AB18" s="95">
        <v>8148200</v>
      </c>
      <c r="AC18" s="10">
        <v>36.880000000000003</v>
      </c>
      <c r="AD18">
        <f t="shared" si="3"/>
        <v>1.2199999999999989</v>
      </c>
      <c r="AE18" s="138">
        <f t="shared" si="4"/>
        <v>-8.0688542227003168E-3</v>
      </c>
    </row>
    <row r="19" spans="1:31" ht="15.75" thickBot="1" x14ac:dyDescent="0.3">
      <c r="A19" s="359" t="s">
        <v>202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42612</v>
      </c>
      <c r="X19" s="10">
        <v>36.450000000000003</v>
      </c>
      <c r="Y19" s="10">
        <v>37.340000000000003</v>
      </c>
      <c r="Z19" s="10">
        <v>36.369999999999997</v>
      </c>
      <c r="AA19" s="10">
        <v>37.18</v>
      </c>
      <c r="AB19" s="95">
        <v>6007300</v>
      </c>
      <c r="AC19" s="10">
        <v>37.18</v>
      </c>
      <c r="AD19">
        <f t="shared" si="3"/>
        <v>0.97000000000000597</v>
      </c>
      <c r="AE19" s="138">
        <f t="shared" si="4"/>
        <v>2.0027434842249558E-2</v>
      </c>
    </row>
    <row r="20" spans="1:31" x14ac:dyDescent="0.25">
      <c r="W20" s="133">
        <v>42611</v>
      </c>
      <c r="X20" s="10">
        <v>36.409999999999997</v>
      </c>
      <c r="Y20" s="10">
        <v>36.54</v>
      </c>
      <c r="Z20" s="10">
        <v>36.32</v>
      </c>
      <c r="AA20" s="10">
        <v>36.450000000000003</v>
      </c>
      <c r="AB20" s="95">
        <v>4108700</v>
      </c>
      <c r="AC20" s="10">
        <v>36.450000000000003</v>
      </c>
      <c r="AD20">
        <f t="shared" si="3"/>
        <v>0.21999999999999886</v>
      </c>
      <c r="AE20" s="138">
        <f t="shared" si="4"/>
        <v>4.9627791563275903E-3</v>
      </c>
    </row>
    <row r="21" spans="1:31" x14ac:dyDescent="0.25">
      <c r="W21" s="133">
        <v>42608</v>
      </c>
      <c r="X21" s="10">
        <v>36.729999999999997</v>
      </c>
      <c r="Y21" s="10">
        <v>36.770000000000003</v>
      </c>
      <c r="Z21" s="10">
        <v>36.049999999999997</v>
      </c>
      <c r="AA21" s="10">
        <v>36.270000000000003</v>
      </c>
      <c r="AB21" s="95">
        <v>5245500</v>
      </c>
      <c r="AC21" s="10">
        <v>36.270000000000003</v>
      </c>
      <c r="AD21">
        <f t="shared" si="3"/>
        <v>0.72000000000000597</v>
      </c>
      <c r="AE21" s="138">
        <f t="shared" si="4"/>
        <v>-1.1447260834014594E-2</v>
      </c>
    </row>
    <row r="22" spans="1:31" x14ac:dyDescent="0.25">
      <c r="W22" s="133">
        <v>42607</v>
      </c>
      <c r="X22" s="10">
        <v>36.549999999999997</v>
      </c>
      <c r="Y22" s="10">
        <v>36.85</v>
      </c>
      <c r="Z22" s="10">
        <v>36.43</v>
      </c>
      <c r="AA22" s="10">
        <v>36.69</v>
      </c>
      <c r="AB22" s="95">
        <v>3334900</v>
      </c>
      <c r="AC22" s="10">
        <v>36.69</v>
      </c>
      <c r="AD22">
        <f t="shared" si="3"/>
        <v>0.42000000000000171</v>
      </c>
      <c r="AE22" s="138">
        <f t="shared" si="4"/>
        <v>8.1833060556468773E-4</v>
      </c>
    </row>
    <row r="23" spans="1:31" x14ac:dyDescent="0.25">
      <c r="W23" s="133">
        <v>42606</v>
      </c>
      <c r="X23" s="10">
        <v>36.6</v>
      </c>
      <c r="Y23" s="10">
        <v>36.840000000000003</v>
      </c>
      <c r="Z23" s="10">
        <v>36.42</v>
      </c>
      <c r="AA23" s="10">
        <v>36.659999999999997</v>
      </c>
      <c r="AB23" s="95">
        <v>4473300</v>
      </c>
      <c r="AC23" s="10">
        <v>36.659999999999997</v>
      </c>
      <c r="AD23">
        <f t="shared" si="3"/>
        <v>0.42000000000000171</v>
      </c>
      <c r="AE23" s="138">
        <f t="shared" si="4"/>
        <v>-8.1766148814399475E-4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42605</v>
      </c>
      <c r="X24" s="10">
        <v>36.46</v>
      </c>
      <c r="Y24" s="10">
        <v>36.799999999999997</v>
      </c>
      <c r="Z24" s="10">
        <v>36.450000000000003</v>
      </c>
      <c r="AA24" s="10">
        <v>36.69</v>
      </c>
      <c r="AB24" s="95">
        <v>4566400</v>
      </c>
      <c r="AC24" s="10">
        <v>36.69</v>
      </c>
      <c r="AD24">
        <f t="shared" si="3"/>
        <v>0.34999999999999432</v>
      </c>
      <c r="AE24" s="138">
        <f t="shared" si="4"/>
        <v>1.1300992282249123E-2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42604</v>
      </c>
      <c r="X25" s="10">
        <v>36.340000000000003</v>
      </c>
      <c r="Y25" s="10">
        <v>36.54</v>
      </c>
      <c r="Z25" s="10">
        <v>36.130000000000003</v>
      </c>
      <c r="AA25" s="10">
        <v>36.28</v>
      </c>
      <c r="AB25" s="95">
        <v>4829500</v>
      </c>
      <c r="AC25" s="10">
        <v>36.28</v>
      </c>
      <c r="AD25">
        <f t="shared" si="3"/>
        <v>0.40999999999999659</v>
      </c>
      <c r="AE25" s="138">
        <f t="shared" si="4"/>
        <v>-1.9257221458046647E-3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42601</v>
      </c>
      <c r="X26" s="10">
        <v>36.71</v>
      </c>
      <c r="Y26" s="10">
        <v>36.799999999999997</v>
      </c>
      <c r="Z26" s="10">
        <v>36.299999999999997</v>
      </c>
      <c r="AA26" s="10">
        <v>36.35</v>
      </c>
      <c r="AB26" s="95">
        <v>7517200</v>
      </c>
      <c r="AC26" s="10">
        <v>36.35</v>
      </c>
      <c r="AD26">
        <f t="shared" si="3"/>
        <v>0.5</v>
      </c>
      <c r="AE26" s="138">
        <f t="shared" si="4"/>
        <v>-1.3300760043431059E-2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42600</v>
      </c>
      <c r="X27" s="10">
        <v>36.85</v>
      </c>
      <c r="Y27" s="10">
        <v>36.9</v>
      </c>
      <c r="Z27" s="10">
        <v>36.520000000000003</v>
      </c>
      <c r="AA27" s="10">
        <v>36.840000000000003</v>
      </c>
      <c r="AB27" s="95">
        <v>4370500</v>
      </c>
      <c r="AC27" s="10">
        <v>36.840000000000003</v>
      </c>
      <c r="AD27">
        <f t="shared" si="3"/>
        <v>0.37999999999999545</v>
      </c>
      <c r="AE27" s="138">
        <f t="shared" si="4"/>
        <v>-2.7137042062408412E-4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42599</v>
      </c>
      <c r="X28" s="10">
        <v>36.549999999999997</v>
      </c>
      <c r="Y28" s="10">
        <v>36.950000000000003</v>
      </c>
      <c r="Z28" s="10">
        <v>36.479999999999997</v>
      </c>
      <c r="AA28" s="10">
        <v>36.85</v>
      </c>
      <c r="AB28" s="95">
        <v>5891900</v>
      </c>
      <c r="AC28" s="10">
        <v>36.85</v>
      </c>
      <c r="AD28">
        <f t="shared" si="3"/>
        <v>0.47000000000000597</v>
      </c>
      <c r="AE28" s="138">
        <f t="shared" si="4"/>
        <v>9.0361445783131433E-3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42598</v>
      </c>
      <c r="X29" s="10">
        <v>36.700000000000003</v>
      </c>
      <c r="Y29" s="10">
        <v>36.79</v>
      </c>
      <c r="Z29" s="10">
        <v>36.409999999999997</v>
      </c>
      <c r="AA29" s="10">
        <v>36.520000000000003</v>
      </c>
      <c r="AB29" s="95">
        <v>5773000</v>
      </c>
      <c r="AC29" s="10">
        <v>36.520000000000003</v>
      </c>
      <c r="AD29">
        <f t="shared" si="3"/>
        <v>0.38000000000000256</v>
      </c>
      <c r="AE29" s="138" t="e">
        <f t="shared" si="4"/>
        <v>#DIV/0!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42598</v>
      </c>
      <c r="X30" s="10" t="s">
        <v>291</v>
      </c>
      <c r="Y30" s="10"/>
      <c r="Z30" s="10"/>
      <c r="AA30" s="10"/>
      <c r="AB30" s="95"/>
      <c r="AC30" s="10"/>
      <c r="AD30">
        <f t="shared" si="3"/>
        <v>0</v>
      </c>
      <c r="AE30" s="138">
        <f t="shared" si="4"/>
        <v>-1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42597</v>
      </c>
      <c r="X31" s="10">
        <v>36.5</v>
      </c>
      <c r="Y31" s="10">
        <v>36.950000000000003</v>
      </c>
      <c r="Z31" s="10">
        <v>36.33</v>
      </c>
      <c r="AA31" s="10">
        <v>36.880000000000003</v>
      </c>
      <c r="AB31" s="95">
        <v>5617800</v>
      </c>
      <c r="AC31" s="10">
        <v>36.78</v>
      </c>
      <c r="AD31">
        <f t="shared" si="3"/>
        <v>0.62000000000000455</v>
      </c>
      <c r="AE31" s="138">
        <f t="shared" si="4"/>
        <v>9.884678747940745E-3</v>
      </c>
    </row>
    <row r="32" spans="1:31" x14ac:dyDescent="0.25">
      <c r="B32" s="193">
        <v>42598</v>
      </c>
      <c r="C32" s="514">
        <v>200</v>
      </c>
      <c r="D32" s="518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42594</v>
      </c>
      <c r="X32" s="10">
        <v>37.07</v>
      </c>
      <c r="Y32" s="10">
        <v>37.21</v>
      </c>
      <c r="Z32" s="10">
        <v>36.42</v>
      </c>
      <c r="AA32" s="10">
        <v>36.520000000000003</v>
      </c>
      <c r="AB32" s="95">
        <v>7717800</v>
      </c>
      <c r="AC32" s="10">
        <v>36.42</v>
      </c>
      <c r="AD32">
        <f t="shared" si="3"/>
        <v>0.78999999999999915</v>
      </c>
      <c r="AE32" s="138">
        <f t="shared" si="4"/>
        <v>-1.9386106623586419E-2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42593</v>
      </c>
      <c r="X33" s="10">
        <v>36.96</v>
      </c>
      <c r="Y33" s="10">
        <v>37.53</v>
      </c>
      <c r="Z33" s="10">
        <v>36.799999999999997</v>
      </c>
      <c r="AA33" s="10">
        <v>37.24</v>
      </c>
      <c r="AB33" s="95">
        <v>5974600</v>
      </c>
      <c r="AC33" s="10">
        <v>37.14</v>
      </c>
      <c r="AD33">
        <f t="shared" si="3"/>
        <v>0.73000000000000398</v>
      </c>
      <c r="AE33" s="138">
        <f t="shared" si="4"/>
        <v>6.7769043101111315E-3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42592</v>
      </c>
      <c r="X34" s="10">
        <v>37.18</v>
      </c>
      <c r="Y34" s="10">
        <v>37.35</v>
      </c>
      <c r="Z34" s="10">
        <v>36.6</v>
      </c>
      <c r="AA34" s="10">
        <v>36.99</v>
      </c>
      <c r="AB34" s="95">
        <v>6507100</v>
      </c>
      <c r="AC34" s="10">
        <v>36.89</v>
      </c>
      <c r="AD34">
        <f t="shared" si="3"/>
        <v>0.75</v>
      </c>
      <c r="AE34" s="138">
        <f t="shared" si="4"/>
        <v>-1.2580299785867166E-2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42591</v>
      </c>
      <c r="X35" s="10">
        <v>37.75</v>
      </c>
      <c r="Y35" s="10">
        <v>37.950000000000003</v>
      </c>
      <c r="Z35" s="10">
        <v>37.299999999999997</v>
      </c>
      <c r="AA35" s="10">
        <v>37.46</v>
      </c>
      <c r="AB35" s="95">
        <v>4827300</v>
      </c>
      <c r="AC35" s="10">
        <v>37.36</v>
      </c>
      <c r="AD35">
        <f t="shared" si="3"/>
        <v>0.65000000000000568</v>
      </c>
      <c r="AE35" s="138">
        <f t="shared" si="4"/>
        <v>2.6773761713516642E-4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42590</v>
      </c>
      <c r="X36" s="10">
        <v>37.770000000000003</v>
      </c>
      <c r="Y36" s="10">
        <v>38.03</v>
      </c>
      <c r="Z36" s="10">
        <v>37.270000000000003</v>
      </c>
      <c r="AA36" s="10">
        <v>37.450000000000003</v>
      </c>
      <c r="AB36" s="95">
        <v>5918400</v>
      </c>
      <c r="AC36" s="10">
        <v>37.35</v>
      </c>
      <c r="AD36">
        <f t="shared" si="3"/>
        <v>0.75999999999999801</v>
      </c>
      <c r="AE36" s="138">
        <f t="shared" si="4"/>
        <v>-1.059602649006619E-2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42587</v>
      </c>
      <c r="X37" s="10">
        <v>36.799999999999997</v>
      </c>
      <c r="Y37" s="10">
        <v>37.869999999999997</v>
      </c>
      <c r="Z37" s="10">
        <v>36.770000000000003</v>
      </c>
      <c r="AA37" s="10">
        <v>37.85</v>
      </c>
      <c r="AB37" s="95">
        <v>9160400</v>
      </c>
      <c r="AC37" s="10">
        <v>37.75</v>
      </c>
      <c r="AD37">
        <f t="shared" si="3"/>
        <v>1.0999999999999943</v>
      </c>
      <c r="AE37" s="138">
        <f t="shared" si="4"/>
        <v>3.937224669603534E-2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42586</v>
      </c>
      <c r="X38" s="10">
        <v>36.21</v>
      </c>
      <c r="Y38" s="10">
        <v>36.81</v>
      </c>
      <c r="Z38" s="10">
        <v>36.090000000000003</v>
      </c>
      <c r="AA38" s="10">
        <v>36.42</v>
      </c>
      <c r="AB38" s="95">
        <v>7366200</v>
      </c>
      <c r="AC38" s="10">
        <v>36.32</v>
      </c>
      <c r="AD38">
        <f t="shared" si="3"/>
        <v>0.71999999999999886</v>
      </c>
      <c r="AE38" s="138">
        <f t="shared" si="4"/>
        <v>1.5092230296254838E-2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42585</v>
      </c>
      <c r="X39" s="10">
        <v>35.5</v>
      </c>
      <c r="Y39" s="10">
        <v>36</v>
      </c>
      <c r="Z39" s="10">
        <v>35.43</v>
      </c>
      <c r="AA39" s="10">
        <v>35.880000000000003</v>
      </c>
      <c r="AB39" s="95">
        <v>6992300</v>
      </c>
      <c r="AC39" s="10">
        <v>35.78</v>
      </c>
      <c r="AD39">
        <f t="shared" si="3"/>
        <v>0.57000000000000028</v>
      </c>
      <c r="AE39" s="138">
        <f t="shared" si="4"/>
        <v>9.5936794582394125E-3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67" t="s">
        <v>78</v>
      </c>
      <c r="P40" s="567"/>
      <c r="W40" s="133">
        <v>42584</v>
      </c>
      <c r="X40" s="10">
        <v>36.85</v>
      </c>
      <c r="Y40" s="10">
        <v>36.94</v>
      </c>
      <c r="Z40" s="10">
        <v>35.42</v>
      </c>
      <c r="AA40" s="10">
        <v>35.54</v>
      </c>
      <c r="AB40" s="95">
        <v>9579900</v>
      </c>
      <c r="AC40" s="10">
        <v>35.44</v>
      </c>
      <c r="AD40">
        <f t="shared" si="3"/>
        <v>1.519999999999996</v>
      </c>
      <c r="AE40" s="138">
        <f t="shared" si="4"/>
        <v>-4.060638873849487E-2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40.964000000000006</v>
      </c>
      <c r="Q41" s="2"/>
      <c r="W41" s="133">
        <v>42583</v>
      </c>
      <c r="X41" s="10">
        <v>37.159999999999997</v>
      </c>
      <c r="Y41" s="10">
        <v>37.369999999999997</v>
      </c>
      <c r="Z41" s="10">
        <v>36.65</v>
      </c>
      <c r="AA41" s="10">
        <v>37.04</v>
      </c>
      <c r="AB41" s="95">
        <v>6787800</v>
      </c>
      <c r="AC41" s="10">
        <v>36.94</v>
      </c>
      <c r="AD41">
        <f t="shared" si="3"/>
        <v>0.71999999999999886</v>
      </c>
      <c r="AE41" s="138">
        <f t="shared" si="4"/>
        <v>8.1278786236804734E-4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40.591600000000007</v>
      </c>
      <c r="Q42" s="2"/>
      <c r="T42" s="91" t="s">
        <v>113</v>
      </c>
      <c r="W42" s="133">
        <v>42580</v>
      </c>
      <c r="X42" s="10">
        <v>37.49</v>
      </c>
      <c r="Y42" s="10">
        <v>37.880000000000003</v>
      </c>
      <c r="Z42" s="10">
        <v>37.01</v>
      </c>
      <c r="AA42" s="10">
        <v>37.01</v>
      </c>
      <c r="AB42" s="95">
        <v>6760800</v>
      </c>
      <c r="AC42" s="10">
        <v>36.909999999999997</v>
      </c>
      <c r="AD42">
        <f t="shared" si="3"/>
        <v>0.87000000000000455</v>
      </c>
      <c r="AE42" s="138">
        <f t="shared" si="4"/>
        <v>-1.2309339042012368E-2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1">C43*(E43-D43)</f>
        <v>-4.1800000000002058</v>
      </c>
      <c r="G43" s="40">
        <f t="shared" ref="G43" si="52">D43*C43</f>
        <v>3737.18</v>
      </c>
      <c r="H43" s="231">
        <f t="shared" ref="H43" si="53">(E43-D43)/D43</f>
        <v>-1.1184904125571167E-3</v>
      </c>
      <c r="I43" s="40"/>
      <c r="O43" s="83">
        <v>1.08</v>
      </c>
      <c r="P43" s="83">
        <f t="shared" si="50"/>
        <v>40.219200000000008</v>
      </c>
      <c r="Q43" s="2"/>
      <c r="T43" s="128" t="s">
        <v>98</v>
      </c>
      <c r="U43" s="129">
        <v>37.33</v>
      </c>
      <c r="W43" s="133">
        <v>42579</v>
      </c>
      <c r="X43" s="10">
        <v>37.47</v>
      </c>
      <c r="Y43" s="10">
        <v>37.64</v>
      </c>
      <c r="Z43" s="10">
        <v>37.14</v>
      </c>
      <c r="AA43" s="10">
        <v>37.47</v>
      </c>
      <c r="AB43" s="95">
        <v>6339300</v>
      </c>
      <c r="AC43" s="10">
        <v>37.369999999999997</v>
      </c>
      <c r="AD43">
        <f t="shared" si="3"/>
        <v>0.5</v>
      </c>
      <c r="AE43" s="138">
        <f t="shared" si="4"/>
        <v>-2.6752273943297933E-4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39.846800000000002</v>
      </c>
      <c r="Q44" s="2"/>
      <c r="T44" s="93" t="s">
        <v>99</v>
      </c>
      <c r="U44" s="130">
        <v>37.25</v>
      </c>
      <c r="W44" s="133">
        <v>42578</v>
      </c>
      <c r="X44" s="10">
        <v>37.590000000000003</v>
      </c>
      <c r="Y44" s="10">
        <v>37.79</v>
      </c>
      <c r="Z44" s="10">
        <v>37.200000000000003</v>
      </c>
      <c r="AA44" s="10">
        <v>37.479999999999997</v>
      </c>
      <c r="AB44" s="95">
        <v>8619800</v>
      </c>
      <c r="AC44" s="10">
        <v>37.380000000000003</v>
      </c>
      <c r="AD44">
        <f t="shared" si="3"/>
        <v>0.58999999999999631</v>
      </c>
      <c r="AE44" s="138">
        <f t="shared" si="4"/>
        <v>-2.0953378732320505E-2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39.474400000000003</v>
      </c>
      <c r="Q45" s="2"/>
      <c r="T45" s="93" t="s">
        <v>100</v>
      </c>
      <c r="U45" s="130" t="s">
        <v>587</v>
      </c>
      <c r="W45" s="133">
        <v>42577</v>
      </c>
      <c r="X45" s="10">
        <v>37.81</v>
      </c>
      <c r="Y45" s="10">
        <v>38.299999999999997</v>
      </c>
      <c r="Z45" s="10">
        <v>37.51</v>
      </c>
      <c r="AA45" s="10">
        <v>38.28</v>
      </c>
      <c r="AB45" s="95">
        <v>10525600</v>
      </c>
      <c r="AC45" s="10">
        <v>38.18</v>
      </c>
      <c r="AD45">
        <f t="shared" si="3"/>
        <v>0.78999999999999915</v>
      </c>
      <c r="AE45" s="138">
        <f t="shared" si="4"/>
        <v>2.4691358024691468E-2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39.102000000000004</v>
      </c>
      <c r="Q46" s="2"/>
      <c r="T46" s="93" t="s">
        <v>101</v>
      </c>
      <c r="U46" s="130" t="s">
        <v>588</v>
      </c>
      <c r="W46" s="133">
        <v>42576</v>
      </c>
      <c r="X46" s="10">
        <v>37.840000000000003</v>
      </c>
      <c r="Y46" s="10">
        <v>38</v>
      </c>
      <c r="Z46" s="10">
        <v>37.020000000000003</v>
      </c>
      <c r="AA46" s="10">
        <v>37.36</v>
      </c>
      <c r="AB46" s="95">
        <v>11389000</v>
      </c>
      <c r="AC46" s="10">
        <v>37.26</v>
      </c>
      <c r="AD46">
        <f t="shared" si="3"/>
        <v>0.97999999999999687</v>
      </c>
      <c r="AE46" s="138">
        <f t="shared" si="4"/>
        <v>-1.2456930824277679E-2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38.729600000000005</v>
      </c>
      <c r="Q47" s="2"/>
      <c r="T47" s="93" t="s">
        <v>102</v>
      </c>
      <c r="U47" s="130">
        <v>48.25</v>
      </c>
      <c r="W47" s="133">
        <v>42573</v>
      </c>
      <c r="X47" s="10">
        <v>37.909999999999997</v>
      </c>
      <c r="Y47" s="10">
        <v>38.049999999999997</v>
      </c>
      <c r="Z47" s="10">
        <v>37.01</v>
      </c>
      <c r="AA47" s="10">
        <v>37.83</v>
      </c>
      <c r="AB47" s="95">
        <v>18313200</v>
      </c>
      <c r="AC47" s="10">
        <v>37.729999999999997</v>
      </c>
      <c r="AD47">
        <f t="shared" si="3"/>
        <v>1.0399999999999991</v>
      </c>
      <c r="AE47" s="138">
        <f t="shared" si="4"/>
        <v>1.370231058570659E-2</v>
      </c>
    </row>
    <row r="48" spans="2:31" x14ac:dyDescent="0.25">
      <c r="O48" s="83">
        <v>1.03</v>
      </c>
      <c r="P48" s="83">
        <f t="shared" si="50"/>
        <v>38.357200000000006</v>
      </c>
      <c r="Q48" s="2"/>
      <c r="T48" s="93" t="s">
        <v>103</v>
      </c>
      <c r="U48" s="130">
        <v>1.10381</v>
      </c>
      <c r="W48" s="133">
        <v>42572</v>
      </c>
      <c r="X48" s="10">
        <v>39.08</v>
      </c>
      <c r="Y48" s="10">
        <v>39.270000000000003</v>
      </c>
      <c r="Z48" s="10">
        <v>37.22</v>
      </c>
      <c r="AA48" s="10">
        <v>37.32</v>
      </c>
      <c r="AB48" s="95">
        <v>33749100</v>
      </c>
      <c r="AC48" s="10">
        <v>37.22</v>
      </c>
      <c r="AD48">
        <f t="shared" si="3"/>
        <v>2.0500000000000043</v>
      </c>
      <c r="AE48" s="138">
        <f t="shared" si="4"/>
        <v>-0.11211832061068705</v>
      </c>
    </row>
    <row r="49" spans="15:31" x14ac:dyDescent="0.25">
      <c r="O49" s="83">
        <v>1.02</v>
      </c>
      <c r="P49" s="83">
        <f t="shared" si="50"/>
        <v>37.9848</v>
      </c>
      <c r="Q49" s="2"/>
      <c r="T49" s="93" t="s">
        <v>104</v>
      </c>
      <c r="U49" s="130" t="s">
        <v>303</v>
      </c>
      <c r="W49" s="133">
        <v>42571</v>
      </c>
      <c r="X49" s="10">
        <v>43.02</v>
      </c>
      <c r="Y49" s="10">
        <v>43.03</v>
      </c>
      <c r="Z49" s="10">
        <v>41.94</v>
      </c>
      <c r="AA49" s="10">
        <v>42.03</v>
      </c>
      <c r="AB49" s="95">
        <v>8225100</v>
      </c>
      <c r="AC49" s="10">
        <v>41.92</v>
      </c>
      <c r="AD49">
        <f t="shared" si="3"/>
        <v>1.0900000000000034</v>
      </c>
      <c r="AE49" s="138">
        <f t="shared" si="4"/>
        <v>-1.5962441314553932E-2</v>
      </c>
    </row>
    <row r="50" spans="15:31" x14ac:dyDescent="0.25">
      <c r="O50" s="83">
        <v>1.01</v>
      </c>
      <c r="P50" s="83">
        <f t="shared" si="50"/>
        <v>37.612400000000001</v>
      </c>
      <c r="Q50" s="2"/>
      <c r="T50" s="93"/>
      <c r="U50" s="130"/>
      <c r="W50" s="133">
        <v>42570</v>
      </c>
      <c r="X50" s="10">
        <v>42.88</v>
      </c>
      <c r="Y50" s="10">
        <v>43.17</v>
      </c>
      <c r="Z50" s="10">
        <v>42.57</v>
      </c>
      <c r="AA50" s="10">
        <v>42.72</v>
      </c>
      <c r="AB50" s="95">
        <v>5526300</v>
      </c>
      <c r="AC50" s="10">
        <v>42.6</v>
      </c>
      <c r="AD50">
        <f t="shared" si="3"/>
        <v>0.60000000000000142</v>
      </c>
      <c r="AE50" s="138">
        <f t="shared" si="4"/>
        <v>-1.0682768230376283E-2</v>
      </c>
    </row>
    <row r="51" spans="15:31" x14ac:dyDescent="0.25">
      <c r="O51" s="83">
        <v>1</v>
      </c>
      <c r="P51" s="83">
        <f t="shared" si="50"/>
        <v>37.24</v>
      </c>
      <c r="Q51" s="2"/>
      <c r="T51" s="93" t="s">
        <v>105</v>
      </c>
      <c r="U51" s="130" t="s">
        <v>589</v>
      </c>
      <c r="W51" s="133">
        <v>42569</v>
      </c>
      <c r="X51" s="10">
        <v>43.29</v>
      </c>
      <c r="Y51" s="10">
        <v>43.56</v>
      </c>
      <c r="Z51" s="10">
        <v>43.12</v>
      </c>
      <c r="AA51" s="10">
        <v>43.18</v>
      </c>
      <c r="AB51" s="95">
        <v>4805700</v>
      </c>
      <c r="AC51" s="10">
        <v>43.06</v>
      </c>
      <c r="AD51">
        <f t="shared" si="3"/>
        <v>0.44000000000000483</v>
      </c>
      <c r="AE51" s="138">
        <f t="shared" si="4"/>
        <v>4.6468401486987609E-4</v>
      </c>
    </row>
    <row r="52" spans="15:31" x14ac:dyDescent="0.25">
      <c r="O52" s="83">
        <v>0.99</v>
      </c>
      <c r="P52" s="83">
        <f t="shared" si="50"/>
        <v>36.867600000000003</v>
      </c>
      <c r="Q52" s="2"/>
      <c r="T52" s="93" t="s">
        <v>106</v>
      </c>
      <c r="U52" s="130" t="s">
        <v>342</v>
      </c>
      <c r="W52" s="133">
        <v>42566</v>
      </c>
      <c r="X52" s="10">
        <v>43.12</v>
      </c>
      <c r="Y52" s="10">
        <v>43.57</v>
      </c>
      <c r="Z52" s="10">
        <v>42.7</v>
      </c>
      <c r="AA52" s="10">
        <v>43.16</v>
      </c>
      <c r="AB52" s="95">
        <v>5868500</v>
      </c>
      <c r="AC52" s="10">
        <v>43.04</v>
      </c>
      <c r="AD52">
        <f t="shared" si="3"/>
        <v>0.86999999999999744</v>
      </c>
      <c r="AE52" s="138">
        <f t="shared" si="4"/>
        <v>-2.3228803716601742E-4</v>
      </c>
    </row>
    <row r="53" spans="15:31" x14ac:dyDescent="0.25">
      <c r="O53" s="83">
        <v>0.98</v>
      </c>
      <c r="P53" s="83">
        <f t="shared" si="50"/>
        <v>36.495200000000004</v>
      </c>
      <c r="Q53" s="2"/>
      <c r="T53" s="93" t="s">
        <v>107</v>
      </c>
      <c r="U53" s="131">
        <v>4628200</v>
      </c>
      <c r="W53" s="133">
        <v>42565</v>
      </c>
      <c r="X53" s="10">
        <v>42.87</v>
      </c>
      <c r="Y53" s="10">
        <v>43.34</v>
      </c>
      <c r="Z53" s="10">
        <v>42.43</v>
      </c>
      <c r="AA53" s="10">
        <v>43.17</v>
      </c>
      <c r="AB53" s="95">
        <v>6168700</v>
      </c>
      <c r="AC53" s="10">
        <v>43.05</v>
      </c>
      <c r="AD53">
        <f t="shared" si="3"/>
        <v>0.91000000000000369</v>
      </c>
      <c r="AE53" s="138">
        <f t="shared" si="4"/>
        <v>1.7971151572475641E-2</v>
      </c>
    </row>
    <row r="54" spans="15:31" x14ac:dyDescent="0.25">
      <c r="O54" s="83">
        <v>0.97</v>
      </c>
      <c r="P54" s="83">
        <f t="shared" si="50"/>
        <v>36.122799999999998</v>
      </c>
      <c r="T54" s="93" t="s">
        <v>110</v>
      </c>
      <c r="U54" s="131">
        <v>7258260</v>
      </c>
      <c r="W54" s="133">
        <v>42564</v>
      </c>
      <c r="X54" s="10">
        <v>43.22</v>
      </c>
      <c r="Y54" s="10">
        <v>43.3</v>
      </c>
      <c r="Z54" s="10">
        <v>42.16</v>
      </c>
      <c r="AA54" s="10">
        <v>42.4</v>
      </c>
      <c r="AB54" s="95">
        <v>6268000</v>
      </c>
      <c r="AC54" s="10">
        <v>42.29</v>
      </c>
      <c r="AD54">
        <f t="shared" si="3"/>
        <v>1.1400000000000006</v>
      </c>
      <c r="AE54" s="138">
        <f t="shared" si="4"/>
        <v>-1.0065543071161032E-2</v>
      </c>
    </row>
    <row r="55" spans="15:31" x14ac:dyDescent="0.25">
      <c r="O55" s="83">
        <v>0.96</v>
      </c>
      <c r="P55" s="83">
        <f t="shared" si="50"/>
        <v>35.750399999999999</v>
      </c>
      <c r="T55" s="93" t="s">
        <v>108</v>
      </c>
      <c r="U55" s="130" t="s">
        <v>590</v>
      </c>
      <c r="W55" s="133">
        <v>42563</v>
      </c>
      <c r="X55" s="10">
        <v>41.64</v>
      </c>
      <c r="Y55" s="10">
        <v>45</v>
      </c>
      <c r="Z55" s="10">
        <v>41.63</v>
      </c>
      <c r="AA55" s="10">
        <v>42.84</v>
      </c>
      <c r="AB55" s="95">
        <v>8662000</v>
      </c>
      <c r="AC55" s="10">
        <v>42.72</v>
      </c>
      <c r="AD55">
        <f t="shared" si="3"/>
        <v>3.3699999999999974</v>
      </c>
      <c r="AE55" s="138">
        <f t="shared" si="4"/>
        <v>4.3733203029562739E-2</v>
      </c>
    </row>
    <row r="56" spans="15:31" x14ac:dyDescent="0.25">
      <c r="O56" s="83">
        <v>0.95</v>
      </c>
      <c r="P56" s="83">
        <f t="shared" si="50"/>
        <v>35.378</v>
      </c>
      <c r="T56" s="93" t="s">
        <v>111</v>
      </c>
      <c r="U56" s="130">
        <v>9.8800000000000008</v>
      </c>
      <c r="W56" s="133">
        <v>42562</v>
      </c>
      <c r="X56" s="10">
        <v>40.94</v>
      </c>
      <c r="Y56" s="10">
        <v>41.34</v>
      </c>
      <c r="Z56" s="10">
        <v>40.81</v>
      </c>
      <c r="AA56" s="10">
        <v>41.04</v>
      </c>
      <c r="AB56" s="95">
        <v>5849200</v>
      </c>
      <c r="AC56" s="10">
        <v>40.93</v>
      </c>
      <c r="AD56">
        <f t="shared" si="3"/>
        <v>0.53000000000000114</v>
      </c>
      <c r="AE56" s="138">
        <f t="shared" si="4"/>
        <v>1.2367054167697233E-2</v>
      </c>
    </row>
    <row r="57" spans="15:31" x14ac:dyDescent="0.25">
      <c r="O57" s="83">
        <v>0.94</v>
      </c>
      <c r="P57" s="83">
        <f t="shared" si="50"/>
        <v>35.005600000000001</v>
      </c>
      <c r="T57" s="93" t="s">
        <v>112</v>
      </c>
      <c r="U57" s="130">
        <v>3.77</v>
      </c>
      <c r="W57" s="133">
        <v>42559</v>
      </c>
      <c r="X57" s="10">
        <v>40.06</v>
      </c>
      <c r="Y57" s="10">
        <v>40.909999999999997</v>
      </c>
      <c r="Z57" s="10">
        <v>40.049999999999997</v>
      </c>
      <c r="AA57" s="10">
        <v>40.54</v>
      </c>
      <c r="AB57" s="95">
        <v>4747700</v>
      </c>
      <c r="AC57" s="10">
        <v>40.43</v>
      </c>
      <c r="AD57">
        <f t="shared" si="3"/>
        <v>0.85999999999999943</v>
      </c>
      <c r="AE57" s="138">
        <f t="shared" si="4"/>
        <v>1.736285858077502E-2</v>
      </c>
    </row>
    <row r="58" spans="15:31" x14ac:dyDescent="0.25">
      <c r="O58" s="83">
        <v>0.93</v>
      </c>
      <c r="P58" s="83">
        <f t="shared" si="50"/>
        <v>34.633200000000002</v>
      </c>
      <c r="T58" s="93" t="s">
        <v>109</v>
      </c>
      <c r="U58" s="130" t="s">
        <v>591</v>
      </c>
      <c r="W58" s="133">
        <v>42558</v>
      </c>
      <c r="X58" s="10">
        <v>39</v>
      </c>
      <c r="Y58" s="10">
        <v>39.950000000000003</v>
      </c>
      <c r="Z58" s="10">
        <v>39</v>
      </c>
      <c r="AA58" s="10">
        <v>39.85</v>
      </c>
      <c r="AB58" s="95">
        <v>3774300</v>
      </c>
      <c r="AC58" s="10">
        <v>39.74</v>
      </c>
      <c r="AD58">
        <f t="shared" si="3"/>
        <v>0.95000000000000284</v>
      </c>
      <c r="AE58" s="138">
        <f t="shared" si="4"/>
        <v>1.8452075858534034E-2</v>
      </c>
    </row>
    <row r="59" spans="15:31" x14ac:dyDescent="0.25">
      <c r="O59" s="83">
        <v>0.92</v>
      </c>
      <c r="P59" s="83">
        <f t="shared" si="50"/>
        <v>34.260800000000003</v>
      </c>
      <c r="W59" s="133">
        <v>42557</v>
      </c>
      <c r="X59" s="10">
        <v>38.68</v>
      </c>
      <c r="Y59" s="10">
        <v>39.159999999999997</v>
      </c>
      <c r="Z59" s="10">
        <v>38.15</v>
      </c>
      <c r="AA59" s="10">
        <v>39.130000000000003</v>
      </c>
      <c r="AB59" s="95">
        <v>5409500</v>
      </c>
      <c r="AC59" s="10">
        <v>39.020000000000003</v>
      </c>
      <c r="AD59">
        <f t="shared" si="3"/>
        <v>1.009999999999998</v>
      </c>
      <c r="AE59" s="138">
        <f t="shared" si="4"/>
        <v>-2.0460358056265671E-3</v>
      </c>
    </row>
    <row r="60" spans="15:31" x14ac:dyDescent="0.25">
      <c r="O60" s="83">
        <v>0.91</v>
      </c>
      <c r="P60" s="83">
        <f t="shared" si="50"/>
        <v>33.888400000000004</v>
      </c>
      <c r="W60" s="133">
        <v>42556</v>
      </c>
      <c r="X60" s="10">
        <v>39.74</v>
      </c>
      <c r="Y60" s="10">
        <v>39.75</v>
      </c>
      <c r="Z60" s="10">
        <v>38.659999999999997</v>
      </c>
      <c r="AA60" s="10">
        <v>39.21</v>
      </c>
      <c r="AB60" s="95">
        <v>5302400</v>
      </c>
      <c r="AC60" s="10">
        <v>39.1</v>
      </c>
      <c r="AD60">
        <f t="shared" si="3"/>
        <v>1.0900000000000034</v>
      </c>
      <c r="AE60" s="138">
        <f t="shared" si="4"/>
        <v>-9.8759179539124053E-3</v>
      </c>
    </row>
    <row r="61" spans="15:31" x14ac:dyDescent="0.25">
      <c r="O61" s="83">
        <v>0.9</v>
      </c>
      <c r="P61" s="83">
        <f t="shared" si="50"/>
        <v>33.516000000000005</v>
      </c>
      <c r="W61" s="133">
        <v>42552</v>
      </c>
      <c r="X61" s="10">
        <v>39.26</v>
      </c>
      <c r="Y61" s="10">
        <v>39.770000000000003</v>
      </c>
      <c r="Z61" s="10">
        <v>39.21</v>
      </c>
      <c r="AA61" s="10">
        <v>39.6</v>
      </c>
      <c r="AB61" s="95">
        <v>6490500</v>
      </c>
      <c r="AC61" s="10">
        <v>39.49</v>
      </c>
      <c r="AD61">
        <f t="shared" si="3"/>
        <v>0.56000000000000227</v>
      </c>
      <c r="AE61" s="138">
        <f t="shared" si="4"/>
        <v>9.9744245524295838E-3</v>
      </c>
    </row>
    <row r="62" spans="15:31" x14ac:dyDescent="0.25">
      <c r="W62" s="133">
        <v>42551</v>
      </c>
      <c r="X62" s="10">
        <v>38.96</v>
      </c>
      <c r="Y62" s="10">
        <v>39.21</v>
      </c>
      <c r="Z62" s="10">
        <v>38.54</v>
      </c>
      <c r="AA62" s="10">
        <v>39.21</v>
      </c>
      <c r="AB62" s="95">
        <v>5333300</v>
      </c>
      <c r="AC62" s="10">
        <v>39.1</v>
      </c>
      <c r="AD62">
        <f t="shared" si="3"/>
        <v>0.67000000000000171</v>
      </c>
      <c r="AE62" s="138">
        <f t="shared" si="4"/>
        <v>8.2516761217121815E-3</v>
      </c>
    </row>
    <row r="63" spans="15:31" x14ac:dyDescent="0.25">
      <c r="W63" s="133">
        <v>42550</v>
      </c>
      <c r="X63" s="10">
        <v>38.200000000000003</v>
      </c>
      <c r="Y63" s="10">
        <v>39.159999999999997</v>
      </c>
      <c r="Z63" s="10">
        <v>37.76</v>
      </c>
      <c r="AA63" s="10">
        <v>38.89</v>
      </c>
      <c r="AB63" s="95">
        <v>8616200</v>
      </c>
      <c r="AC63" s="10">
        <v>38.78</v>
      </c>
      <c r="AD63">
        <f t="shared" si="3"/>
        <v>1.3999999999999986</v>
      </c>
      <c r="AE63" s="138">
        <f t="shared" si="4"/>
        <v>3.8842753817305287E-2</v>
      </c>
    </row>
    <row r="64" spans="15:31" x14ac:dyDescent="0.25">
      <c r="W64" s="133">
        <v>42549</v>
      </c>
      <c r="X64" s="10">
        <v>37.72</v>
      </c>
      <c r="Y64" s="10">
        <v>37.83</v>
      </c>
      <c r="Z64" s="10">
        <v>36.75</v>
      </c>
      <c r="AA64" s="10">
        <v>37.43</v>
      </c>
      <c r="AB64" s="95">
        <v>8281900</v>
      </c>
      <c r="AC64" s="10">
        <v>37.33</v>
      </c>
      <c r="AD64">
        <f t="shared" si="3"/>
        <v>1.0799999999999983</v>
      </c>
      <c r="AE64" s="138">
        <f t="shared" si="4"/>
        <v>1.8276050190943804E-2</v>
      </c>
    </row>
    <row r="65" spans="23:31" x14ac:dyDescent="0.25">
      <c r="W65" s="133">
        <v>42548</v>
      </c>
      <c r="X65" s="10">
        <v>37.979999999999997</v>
      </c>
      <c r="Y65" s="10">
        <v>38.01</v>
      </c>
      <c r="Z65" s="10">
        <v>36.479999999999997</v>
      </c>
      <c r="AA65" s="10">
        <v>36.76</v>
      </c>
      <c r="AB65" s="95">
        <v>12934600</v>
      </c>
      <c r="AC65" s="10">
        <v>36.659999999999997</v>
      </c>
      <c r="AD65">
        <f t="shared" si="3"/>
        <v>1.5300000000000011</v>
      </c>
      <c r="AE65" s="138">
        <f t="shared" si="4"/>
        <v>-4.0565297042659099E-2</v>
      </c>
    </row>
    <row r="66" spans="23:31" x14ac:dyDescent="0.25">
      <c r="W66" s="133">
        <v>42545</v>
      </c>
      <c r="X66" s="10">
        <v>37.880000000000003</v>
      </c>
      <c r="Y66" s="10">
        <v>39.24</v>
      </c>
      <c r="Z66" s="10">
        <v>37.74</v>
      </c>
      <c r="AA66" s="10">
        <v>38.31</v>
      </c>
      <c r="AB66" s="95">
        <v>19699900</v>
      </c>
      <c r="AC66" s="10">
        <v>38.21</v>
      </c>
      <c r="AD66">
        <f t="shared" si="3"/>
        <v>1.5</v>
      </c>
      <c r="AE66" s="138">
        <f t="shared" si="4"/>
        <v>-3.2168186423505496E-2</v>
      </c>
    </row>
    <row r="67" spans="23:31" x14ac:dyDescent="0.25">
      <c r="W67" s="133">
        <v>42544</v>
      </c>
      <c r="X67" s="10">
        <v>40.72</v>
      </c>
      <c r="Y67" s="10">
        <v>40.75</v>
      </c>
      <c r="Z67" s="10">
        <v>38.200000000000003</v>
      </c>
      <c r="AA67" s="10">
        <v>39.590000000000003</v>
      </c>
      <c r="AB67" s="95">
        <v>16781900</v>
      </c>
      <c r="AC67" s="10">
        <v>39.479999999999997</v>
      </c>
      <c r="AD67">
        <f t="shared" si="3"/>
        <v>2.5499999999999972</v>
      </c>
      <c r="AE67" s="138">
        <f t="shared" si="4"/>
        <v>-1.6687422166874244E-2</v>
      </c>
    </row>
    <row r="68" spans="23:31" x14ac:dyDescent="0.25">
      <c r="W68" s="133">
        <v>42543</v>
      </c>
      <c r="X68" s="10">
        <v>40.520000000000003</v>
      </c>
      <c r="Y68" s="10">
        <v>40.72</v>
      </c>
      <c r="Z68" s="10">
        <v>40</v>
      </c>
      <c r="AA68" s="10">
        <v>40.26</v>
      </c>
      <c r="AB68" s="95">
        <v>4816700</v>
      </c>
      <c r="AC68" s="10">
        <v>40.15</v>
      </c>
      <c r="AD68">
        <f t="shared" si="3"/>
        <v>0.71999999999999886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41" priority="11">
      <formula>F39&gt;0</formula>
    </cfRule>
    <cfRule type="expression" dxfId="640" priority="12">
      <formula>F39&lt;0</formula>
    </cfRule>
  </conditionalFormatting>
  <conditionalFormatting sqref="Q7">
    <cfRule type="expression" dxfId="639" priority="9">
      <formula>Q7&gt;0</formula>
    </cfRule>
    <cfRule type="expression" dxfId="638" priority="10">
      <formula>Q7&lt;0</formula>
    </cfRule>
  </conditionalFormatting>
  <conditionalFormatting sqref="Q8">
    <cfRule type="expression" dxfId="637" priority="7">
      <formula>Q8&gt;0</formula>
    </cfRule>
    <cfRule type="expression" dxfId="636" priority="8">
      <formula>Q8&lt;0</formula>
    </cfRule>
  </conditionalFormatting>
  <conditionalFormatting sqref="F25:F38">
    <cfRule type="expression" dxfId="635" priority="5">
      <formula>F25&gt;0</formula>
    </cfRule>
    <cfRule type="expression" dxfId="634" priority="6">
      <formula>F25&lt;0</formula>
    </cfRule>
  </conditionalFormatting>
  <conditionalFormatting sqref="H25:H38">
    <cfRule type="expression" dxfId="633" priority="3">
      <formula>H25&gt;0</formula>
    </cfRule>
    <cfRule type="expression" dxfId="632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42636</v>
      </c>
      <c r="X2" s="10">
        <v>52.11</v>
      </c>
      <c r="Y2" s="10">
        <v>52.63</v>
      </c>
      <c r="Z2" s="10">
        <v>52.11</v>
      </c>
      <c r="AA2" s="10">
        <v>52.25</v>
      </c>
      <c r="AB2" s="95">
        <v>1302200</v>
      </c>
      <c r="AC2" s="10">
        <v>52.25</v>
      </c>
      <c r="AD2" s="2">
        <f>Y2-Z2</f>
        <v>0.52000000000000313</v>
      </c>
      <c r="AE2" s="138">
        <f>AC2/AC3-1</f>
        <v>-3.4331489605188281E-3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52.25</v>
      </c>
      <c r="T3" s="1"/>
      <c r="W3" s="133">
        <v>42635</v>
      </c>
      <c r="X3" s="10">
        <v>52.7</v>
      </c>
      <c r="Y3" s="10">
        <v>52.93</v>
      </c>
      <c r="Z3" s="10">
        <v>52.17</v>
      </c>
      <c r="AA3" s="10">
        <v>52.43</v>
      </c>
      <c r="AB3" s="95">
        <v>2073300</v>
      </c>
      <c r="AC3" s="10">
        <v>52.43</v>
      </c>
      <c r="AD3" s="2">
        <f t="shared" ref="AD3:AD66" si="0">Y3-Z3</f>
        <v>0.75999999999999801</v>
      </c>
      <c r="AE3" s="138">
        <f t="shared" ref="AE3:AE66" si="1">AC3/AC4-1</f>
        <v>4.2137521547596091E-3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52.25</v>
      </c>
      <c r="R4" s="529">
        <v>-3.3999999999999998E-3</v>
      </c>
      <c r="T4" s="163"/>
      <c r="U4" s="1"/>
      <c r="W4" s="133">
        <v>42634</v>
      </c>
      <c r="X4" s="10">
        <v>51.48</v>
      </c>
      <c r="Y4" s="10">
        <v>52.3</v>
      </c>
      <c r="Z4" s="10">
        <v>51.28</v>
      </c>
      <c r="AA4" s="10">
        <v>52.21</v>
      </c>
      <c r="AB4" s="95">
        <v>1688300</v>
      </c>
      <c r="AC4" s="10">
        <v>52.21</v>
      </c>
      <c r="AD4" s="2">
        <f t="shared" si="0"/>
        <v>1.019999999999996</v>
      </c>
      <c r="AE4" s="138">
        <f t="shared" si="1"/>
        <v>1.6549844236760203E-2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42633</v>
      </c>
      <c r="X5" s="10">
        <v>51.98</v>
      </c>
      <c r="Y5" s="10">
        <v>52.26</v>
      </c>
      <c r="Z5" s="10">
        <v>51.36</v>
      </c>
      <c r="AA5" s="10">
        <v>51.36</v>
      </c>
      <c r="AB5" s="95">
        <v>1886800</v>
      </c>
      <c r="AC5" s="10">
        <v>51.36</v>
      </c>
      <c r="AD5" s="2">
        <f t="shared" si="0"/>
        <v>0.89999999999999858</v>
      </c>
      <c r="AE5" s="138">
        <f t="shared" si="1"/>
        <v>-5.0368074389770534E-3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42632</v>
      </c>
      <c r="X6" s="10">
        <v>51.18</v>
      </c>
      <c r="Y6" s="10">
        <v>51.9</v>
      </c>
      <c r="Z6" s="10">
        <v>51.14</v>
      </c>
      <c r="AA6" s="10">
        <v>51.62</v>
      </c>
      <c r="AB6" s="95">
        <v>2430000</v>
      </c>
      <c r="AC6" s="10">
        <v>51.62</v>
      </c>
      <c r="AD6" s="2">
        <f t="shared" si="0"/>
        <v>0.75999999999999801</v>
      </c>
      <c r="AE6" s="138">
        <f t="shared" si="1"/>
        <v>1.2553942722636435E-2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42629</v>
      </c>
      <c r="X7" s="10">
        <v>51.2</v>
      </c>
      <c r="Y7" s="10">
        <v>51.4</v>
      </c>
      <c r="Z7" s="10">
        <v>50.76</v>
      </c>
      <c r="AA7" s="10">
        <v>50.98</v>
      </c>
      <c r="AB7" s="95">
        <v>2415000</v>
      </c>
      <c r="AC7" s="10">
        <v>50.98</v>
      </c>
      <c r="AD7" s="2">
        <f t="shared" si="0"/>
        <v>0.64000000000000057</v>
      </c>
      <c r="AE7" s="138">
        <f t="shared" si="1"/>
        <v>-7.7851304009343147E-3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42628</v>
      </c>
      <c r="X8" s="10">
        <v>51.31</v>
      </c>
      <c r="Y8" s="10">
        <v>51.71</v>
      </c>
      <c r="Z8" s="10">
        <v>50.91</v>
      </c>
      <c r="AA8" s="10">
        <v>51.38</v>
      </c>
      <c r="AB8" s="95">
        <v>3072000</v>
      </c>
      <c r="AC8" s="10">
        <v>51.38</v>
      </c>
      <c r="AD8" s="2">
        <f t="shared" si="0"/>
        <v>0.80000000000000426</v>
      </c>
      <c r="AE8" s="138">
        <f t="shared" si="1"/>
        <v>-5.2274927395933313E-3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42627</v>
      </c>
      <c r="X9" s="10">
        <v>51.81</v>
      </c>
      <c r="Y9" s="10">
        <v>52.46</v>
      </c>
      <c r="Z9" s="10">
        <v>51.33</v>
      </c>
      <c r="AA9" s="10">
        <v>51.65</v>
      </c>
      <c r="AB9" s="95">
        <v>2363400</v>
      </c>
      <c r="AC9" s="10">
        <v>51.65</v>
      </c>
      <c r="AD9" s="2">
        <f t="shared" si="0"/>
        <v>1.1300000000000026</v>
      </c>
      <c r="AE9" s="138">
        <f t="shared" si="1"/>
        <v>-4.2413726624253023E-3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42626</v>
      </c>
      <c r="X10" s="10">
        <v>52.5</v>
      </c>
      <c r="Y10" s="10">
        <v>52.82</v>
      </c>
      <c r="Z10" s="10">
        <v>51.43</v>
      </c>
      <c r="AA10" s="10">
        <v>51.87</v>
      </c>
      <c r="AB10" s="95">
        <v>1902900</v>
      </c>
      <c r="AC10" s="10">
        <v>51.87</v>
      </c>
      <c r="AD10" s="2">
        <f t="shared" si="0"/>
        <v>1.3900000000000006</v>
      </c>
      <c r="AE10" s="138">
        <f t="shared" si="1"/>
        <v>-2.2979845545300526E-2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42625</v>
      </c>
      <c r="X11" s="10">
        <v>52.38</v>
      </c>
      <c r="Y11" s="10">
        <v>53.28</v>
      </c>
      <c r="Z11" s="10">
        <v>52.31</v>
      </c>
      <c r="AA11" s="10">
        <v>53.09</v>
      </c>
      <c r="AB11" s="95">
        <v>2109200</v>
      </c>
      <c r="AC11" s="10">
        <v>53.09</v>
      </c>
      <c r="AD11" s="2">
        <f t="shared" si="0"/>
        <v>0.96999999999999886</v>
      </c>
      <c r="AE11" s="138">
        <f t="shared" si="1"/>
        <v>1.1238095238095269E-2</v>
      </c>
    </row>
    <row r="12" spans="1:31" x14ac:dyDescent="0.25">
      <c r="H12" s="72"/>
      <c r="W12" s="133">
        <v>42622</v>
      </c>
      <c r="X12" s="10">
        <v>53.04</v>
      </c>
      <c r="Y12" s="10">
        <v>53.73</v>
      </c>
      <c r="Z12" s="10">
        <v>52.43</v>
      </c>
      <c r="AA12" s="10">
        <v>52.5</v>
      </c>
      <c r="AB12" s="95">
        <v>2196800</v>
      </c>
      <c r="AC12" s="10">
        <v>52.5</v>
      </c>
      <c r="AD12" s="2">
        <f t="shared" si="0"/>
        <v>1.2999999999999972</v>
      </c>
      <c r="AE12" s="138">
        <f t="shared" si="1"/>
        <v>-1.8691588785046731E-2</v>
      </c>
    </row>
    <row r="13" spans="1:31" x14ac:dyDescent="0.25">
      <c r="H13" s="72"/>
      <c r="W13" s="133">
        <v>42621</v>
      </c>
      <c r="X13" s="10">
        <v>53.9</v>
      </c>
      <c r="Y13" s="10">
        <v>54.31</v>
      </c>
      <c r="Z13" s="10">
        <v>53.24</v>
      </c>
      <c r="AA13" s="10">
        <v>53.5</v>
      </c>
      <c r="AB13" s="95">
        <v>3483400</v>
      </c>
      <c r="AC13" s="10">
        <v>53.5</v>
      </c>
      <c r="AD13" s="2">
        <f t="shared" si="0"/>
        <v>1.0700000000000003</v>
      </c>
      <c r="AE13" s="138">
        <f t="shared" si="1"/>
        <v>-1.072485207100593E-2</v>
      </c>
    </row>
    <row r="14" spans="1:31" x14ac:dyDescent="0.25">
      <c r="H14" s="72"/>
      <c r="W14" s="133">
        <v>42620</v>
      </c>
      <c r="X14" s="10">
        <v>55.37</v>
      </c>
      <c r="Y14" s="10">
        <v>55.43</v>
      </c>
      <c r="Z14" s="10">
        <v>53.91</v>
      </c>
      <c r="AA14" s="10">
        <v>54.08</v>
      </c>
      <c r="AB14" s="95">
        <v>2394700</v>
      </c>
      <c r="AC14" s="10">
        <v>54.08</v>
      </c>
      <c r="AD14" s="2">
        <f t="shared" si="0"/>
        <v>1.5200000000000031</v>
      </c>
      <c r="AE14" s="138">
        <f t="shared" si="1"/>
        <v>-2.5585585585585657E-2</v>
      </c>
    </row>
    <row r="15" spans="1:31" x14ac:dyDescent="0.25">
      <c r="H15" s="72"/>
      <c r="W15" s="133">
        <v>42619</v>
      </c>
      <c r="X15" s="10">
        <v>55.29</v>
      </c>
      <c r="Y15" s="10">
        <v>55.83</v>
      </c>
      <c r="Z15" s="10">
        <v>55.08</v>
      </c>
      <c r="AA15" s="10">
        <v>55.5</v>
      </c>
      <c r="AB15" s="95">
        <v>1736500</v>
      </c>
      <c r="AC15" s="10">
        <v>55.5</v>
      </c>
      <c r="AD15" s="2">
        <f t="shared" si="0"/>
        <v>0.75</v>
      </c>
      <c r="AE15" s="138">
        <f t="shared" si="1"/>
        <v>3.0724742454364407E-3</v>
      </c>
    </row>
    <row r="16" spans="1:31" x14ac:dyDescent="0.25">
      <c r="H16" s="72"/>
      <c r="W16" s="133">
        <v>42615</v>
      </c>
      <c r="X16" s="10">
        <v>55.4</v>
      </c>
      <c r="Y16" s="10">
        <v>55.78</v>
      </c>
      <c r="Z16" s="10">
        <v>55.01</v>
      </c>
      <c r="AA16" s="10">
        <v>55.33</v>
      </c>
      <c r="AB16" s="95">
        <v>1149100</v>
      </c>
      <c r="AC16" s="10">
        <v>55.33</v>
      </c>
      <c r="AD16" s="2">
        <f t="shared" si="0"/>
        <v>0.77000000000000313</v>
      </c>
      <c r="AE16" s="138">
        <f t="shared" si="1"/>
        <v>4.7212638460141232E-3</v>
      </c>
    </row>
    <row r="17" spans="1:31" x14ac:dyDescent="0.25">
      <c r="W17" s="133">
        <v>42614</v>
      </c>
      <c r="X17" s="10">
        <v>54.82</v>
      </c>
      <c r="Y17" s="10">
        <v>55.08</v>
      </c>
      <c r="Z17" s="10">
        <v>54.16</v>
      </c>
      <c r="AA17" s="10">
        <v>55.07</v>
      </c>
      <c r="AB17" s="95">
        <v>1769500</v>
      </c>
      <c r="AC17" s="10">
        <v>55.07</v>
      </c>
      <c r="AD17" s="2">
        <f t="shared" si="0"/>
        <v>0.92000000000000171</v>
      </c>
      <c r="AE17" s="138">
        <f t="shared" si="1"/>
        <v>3.0965391621129434E-3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42613</v>
      </c>
      <c r="X18" s="10">
        <v>54.97</v>
      </c>
      <c r="Y18" s="10">
        <v>55.14</v>
      </c>
      <c r="Z18" s="10">
        <v>54.29</v>
      </c>
      <c r="AA18" s="10">
        <v>54.9</v>
      </c>
      <c r="AB18" s="95">
        <v>1304200</v>
      </c>
      <c r="AC18" s="10">
        <v>54.9</v>
      </c>
      <c r="AD18" s="2">
        <f t="shared" si="0"/>
        <v>0.85000000000000142</v>
      </c>
      <c r="AE18" s="138">
        <f t="shared" si="1"/>
        <v>1.8218254691193536E-4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42612</v>
      </c>
      <c r="X19" s="10">
        <v>55.05</v>
      </c>
      <c r="Y19" s="10">
        <v>55.56</v>
      </c>
      <c r="Z19" s="10">
        <v>54.61</v>
      </c>
      <c r="AA19" s="10">
        <v>54.89</v>
      </c>
      <c r="AB19" s="95">
        <v>1168100</v>
      </c>
      <c r="AC19" s="10">
        <v>54.89</v>
      </c>
      <c r="AD19" s="2">
        <f t="shared" si="0"/>
        <v>0.95000000000000284</v>
      </c>
      <c r="AE19" s="138">
        <f t="shared" si="1"/>
        <v>-2.7252906976743541E-3</v>
      </c>
    </row>
    <row r="20" spans="1:31" x14ac:dyDescent="0.25">
      <c r="W20" s="133">
        <v>42611</v>
      </c>
      <c r="X20" s="10">
        <v>55.25</v>
      </c>
      <c r="Y20" s="10">
        <v>55.3</v>
      </c>
      <c r="Z20" s="10">
        <v>54.66</v>
      </c>
      <c r="AA20" s="10">
        <v>55.04</v>
      </c>
      <c r="AB20" s="95">
        <v>1169500</v>
      </c>
      <c r="AC20" s="10">
        <v>55.04</v>
      </c>
      <c r="AD20" s="2">
        <f t="shared" si="0"/>
        <v>0.64000000000000057</v>
      </c>
      <c r="AE20" s="138">
        <f t="shared" si="1"/>
        <v>-4.8815765684325774E-3</v>
      </c>
    </row>
    <row r="21" spans="1:31" x14ac:dyDescent="0.25">
      <c r="W21" s="133">
        <v>42608</v>
      </c>
      <c r="X21" s="10">
        <v>54.56</v>
      </c>
      <c r="Y21" s="10">
        <v>55.94</v>
      </c>
      <c r="Z21" s="10">
        <v>54.18</v>
      </c>
      <c r="AA21" s="10">
        <v>55.31</v>
      </c>
      <c r="AB21" s="95">
        <v>2221500</v>
      </c>
      <c r="AC21" s="10">
        <v>55.31</v>
      </c>
      <c r="AD21" s="2">
        <f t="shared" si="0"/>
        <v>1.759999999999998</v>
      </c>
      <c r="AE21" s="138">
        <f t="shared" si="1"/>
        <v>1.3746334310850372E-2</v>
      </c>
    </row>
    <row r="22" spans="1:31" x14ac:dyDescent="0.25">
      <c r="W22" s="133">
        <v>42607</v>
      </c>
      <c r="X22" s="10">
        <v>53.8</v>
      </c>
      <c r="Y22" s="10">
        <v>54.68</v>
      </c>
      <c r="Z22" s="10">
        <v>53.76</v>
      </c>
      <c r="AA22" s="10">
        <v>54.56</v>
      </c>
      <c r="AB22" s="95">
        <v>1969900</v>
      </c>
      <c r="AC22" s="10">
        <v>54.56</v>
      </c>
      <c r="AD22" s="2">
        <f t="shared" si="0"/>
        <v>0.92000000000000171</v>
      </c>
      <c r="AE22" s="138">
        <f t="shared" si="1"/>
        <v>1.0744720266765651E-2</v>
      </c>
    </row>
    <row r="23" spans="1:31" x14ac:dyDescent="0.25">
      <c r="W23" s="133">
        <v>42606</v>
      </c>
      <c r="X23" s="10">
        <v>53.68</v>
      </c>
      <c r="Y23" s="10">
        <v>54.44</v>
      </c>
      <c r="Z23" s="10">
        <v>53.63</v>
      </c>
      <c r="AA23" s="10">
        <v>53.98</v>
      </c>
      <c r="AB23" s="95">
        <v>1984600</v>
      </c>
      <c r="AC23" s="10">
        <v>53.98</v>
      </c>
      <c r="AD23" s="2">
        <f t="shared" si="0"/>
        <v>0.80999999999999517</v>
      </c>
      <c r="AE23" s="138">
        <f t="shared" si="1"/>
        <v>7.0895522388059184E-3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42605</v>
      </c>
      <c r="X24" s="10">
        <v>53.06</v>
      </c>
      <c r="Y24" s="10">
        <v>54.28</v>
      </c>
      <c r="Z24" s="10">
        <v>52.95</v>
      </c>
      <c r="AA24" s="10">
        <v>53.6</v>
      </c>
      <c r="AB24" s="95">
        <v>1379100</v>
      </c>
      <c r="AC24" s="10">
        <v>53.6</v>
      </c>
      <c r="AD24" s="2">
        <f t="shared" si="0"/>
        <v>1.3299999999999983</v>
      </c>
      <c r="AE24" s="138">
        <f t="shared" si="1"/>
        <v>1.1702529256323313E-2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298</v>
      </c>
      <c r="W25" s="133">
        <v>42604</v>
      </c>
      <c r="X25" s="10">
        <v>52.81</v>
      </c>
      <c r="Y25" s="10">
        <v>53</v>
      </c>
      <c r="Z25" s="10">
        <v>52.25</v>
      </c>
      <c r="AA25" s="10">
        <v>52.98</v>
      </c>
      <c r="AB25" s="95">
        <v>1286100</v>
      </c>
      <c r="AC25" s="10">
        <v>52.98</v>
      </c>
      <c r="AD25" s="2">
        <f t="shared" si="0"/>
        <v>0.75</v>
      </c>
      <c r="AE25" s="138">
        <f t="shared" si="1"/>
        <v>5.6657223796019451E-4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42601</v>
      </c>
      <c r="X26" s="10">
        <v>52.3</v>
      </c>
      <c r="Y26" s="10">
        <v>52.96</v>
      </c>
      <c r="Z26" s="10">
        <v>52</v>
      </c>
      <c r="AA26" s="10">
        <v>52.95</v>
      </c>
      <c r="AB26" s="95">
        <v>1390800</v>
      </c>
      <c r="AC26" s="10">
        <v>52.95</v>
      </c>
      <c r="AD26" s="2">
        <f t="shared" si="0"/>
        <v>0.96000000000000085</v>
      </c>
      <c r="AE26" s="138">
        <f t="shared" si="1"/>
        <v>1.1461318051575908E-2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304</v>
      </c>
      <c r="W27" s="133">
        <v>42600</v>
      </c>
      <c r="X27" s="10">
        <v>52.35</v>
      </c>
      <c r="Y27" s="10">
        <v>52.64</v>
      </c>
      <c r="Z27" s="10">
        <v>52</v>
      </c>
      <c r="AA27" s="10">
        <v>52.35</v>
      </c>
      <c r="AB27" s="95">
        <v>1108100</v>
      </c>
      <c r="AC27" s="10">
        <v>52.35</v>
      </c>
      <c r="AD27" s="2">
        <f t="shared" si="0"/>
        <v>0.64000000000000057</v>
      </c>
      <c r="AE27" s="138">
        <f t="shared" si="1"/>
        <v>1.9105846389000369E-4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42599</v>
      </c>
      <c r="X28" s="10">
        <v>52.24</v>
      </c>
      <c r="Y28" s="10">
        <v>52.4</v>
      </c>
      <c r="Z28" s="10">
        <v>51.98</v>
      </c>
      <c r="AA28" s="10">
        <v>52.34</v>
      </c>
      <c r="AB28" s="95">
        <v>1608500</v>
      </c>
      <c r="AC28" s="10">
        <v>52.34</v>
      </c>
      <c r="AD28" s="2">
        <f t="shared" si="0"/>
        <v>0.42000000000000171</v>
      </c>
      <c r="AE28" s="138">
        <f t="shared" si="1"/>
        <v>6.5384615384616041E-3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42598</v>
      </c>
      <c r="X29" s="10">
        <v>52.07</v>
      </c>
      <c r="Y29" s="10">
        <v>52.63</v>
      </c>
      <c r="Z29" s="10">
        <v>52</v>
      </c>
      <c r="AA29" s="10">
        <v>52</v>
      </c>
      <c r="AB29" s="95">
        <v>1241000</v>
      </c>
      <c r="AC29" s="10">
        <v>52</v>
      </c>
      <c r="AD29" s="2">
        <f t="shared" si="0"/>
        <v>0.63000000000000256</v>
      </c>
      <c r="AE29" s="138">
        <f t="shared" si="1"/>
        <v>-9.6061479346776224E-4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42597</v>
      </c>
      <c r="X30" s="10">
        <v>52.05</v>
      </c>
      <c r="Y30" s="10">
        <v>53.01</v>
      </c>
      <c r="Z30" s="10">
        <v>52.02</v>
      </c>
      <c r="AA30" s="10">
        <v>52.05</v>
      </c>
      <c r="AB30" s="95">
        <v>1960700</v>
      </c>
      <c r="AC30" s="10">
        <v>52.05</v>
      </c>
      <c r="AD30" s="2">
        <f t="shared" si="0"/>
        <v>0.98999999999999488</v>
      </c>
      <c r="AE30" s="138">
        <f t="shared" si="1"/>
        <v>1.5393496247835259E-3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42594</v>
      </c>
      <c r="X31" s="10">
        <v>52.19</v>
      </c>
      <c r="Y31" s="10">
        <v>52.57</v>
      </c>
      <c r="Z31" s="10">
        <v>51.96</v>
      </c>
      <c r="AA31" s="10">
        <v>51.97</v>
      </c>
      <c r="AB31" s="95">
        <v>1978800</v>
      </c>
      <c r="AC31" s="10">
        <v>51.97</v>
      </c>
      <c r="AD31" s="2">
        <f t="shared" si="0"/>
        <v>0.60999999999999943</v>
      </c>
      <c r="AE31" s="138">
        <f t="shared" si="1"/>
        <v>1.0892822408091751E-2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42593</v>
      </c>
      <c r="X32" s="10">
        <v>52.15</v>
      </c>
      <c r="Y32" s="10">
        <v>52.3</v>
      </c>
      <c r="Z32" s="10">
        <v>51.3</v>
      </c>
      <c r="AA32" s="10">
        <v>51.41</v>
      </c>
      <c r="AB32" s="95">
        <v>1580400</v>
      </c>
      <c r="AC32" s="10">
        <v>51.41</v>
      </c>
      <c r="AD32" s="2">
        <f t="shared" si="0"/>
        <v>1</v>
      </c>
      <c r="AE32" s="138">
        <f t="shared" si="1"/>
        <v>-1.1726259131103589E-2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42592</v>
      </c>
      <c r="X33" s="10">
        <v>50.35</v>
      </c>
      <c r="Y33" s="10">
        <v>52.06</v>
      </c>
      <c r="Z33" s="10">
        <v>50.35</v>
      </c>
      <c r="AA33" s="10">
        <v>52.02</v>
      </c>
      <c r="AB33" s="95">
        <v>2996400</v>
      </c>
      <c r="AC33" s="10">
        <v>52.02</v>
      </c>
      <c r="AD33" s="2">
        <f t="shared" si="0"/>
        <v>1.7100000000000009</v>
      </c>
      <c r="AE33" s="138">
        <f t="shared" si="1"/>
        <v>3.5842293906810152E-2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42591</v>
      </c>
      <c r="X34" s="10">
        <v>50.17</v>
      </c>
      <c r="Y34" s="10">
        <v>50.95</v>
      </c>
      <c r="Z34" s="10">
        <v>50.16</v>
      </c>
      <c r="AA34" s="10">
        <v>50.22</v>
      </c>
      <c r="AB34" s="95">
        <v>1800900</v>
      </c>
      <c r="AC34" s="10">
        <v>50.22</v>
      </c>
      <c r="AD34" s="2">
        <f t="shared" si="0"/>
        <v>0.79000000000000625</v>
      </c>
      <c r="AE34" s="138">
        <f t="shared" si="1"/>
        <v>1.9916351324433812E-4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42590</v>
      </c>
      <c r="X35" s="10">
        <v>50.78</v>
      </c>
      <c r="Y35" s="10">
        <v>50.94</v>
      </c>
      <c r="Z35" s="10">
        <v>50.05</v>
      </c>
      <c r="AA35" s="10">
        <v>50.21</v>
      </c>
      <c r="AB35" s="95">
        <v>1405300</v>
      </c>
      <c r="AC35" s="10">
        <v>50.21</v>
      </c>
      <c r="AD35" s="2">
        <f t="shared" si="0"/>
        <v>0.89000000000000057</v>
      </c>
      <c r="AE35" s="138">
        <f t="shared" si="1"/>
        <v>-8.8827477299643354E-3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42587</v>
      </c>
      <c r="X36" s="10">
        <v>49.73</v>
      </c>
      <c r="Y36" s="10">
        <v>50.87</v>
      </c>
      <c r="Z36" s="10">
        <v>49.16</v>
      </c>
      <c r="AA36" s="10">
        <v>50.66</v>
      </c>
      <c r="AB36" s="95">
        <v>2085000</v>
      </c>
      <c r="AC36" s="10">
        <v>50.66</v>
      </c>
      <c r="AD36" s="2">
        <f t="shared" si="0"/>
        <v>1.7100000000000009</v>
      </c>
      <c r="AE36" s="138">
        <f t="shared" si="1"/>
        <v>2.4883673882257762E-2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42586</v>
      </c>
      <c r="X37" s="10">
        <v>49.28</v>
      </c>
      <c r="Y37" s="10">
        <v>49.71</v>
      </c>
      <c r="Z37" s="10">
        <v>48.92</v>
      </c>
      <c r="AA37" s="10">
        <v>49.43</v>
      </c>
      <c r="AB37" s="95">
        <v>1938500</v>
      </c>
      <c r="AC37" s="10">
        <v>49.43</v>
      </c>
      <c r="AD37" s="2">
        <f t="shared" si="0"/>
        <v>0.78999999999999915</v>
      </c>
      <c r="AE37" s="138">
        <f t="shared" si="1"/>
        <v>-2.0226537216827545E-4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42585</v>
      </c>
      <c r="X38" s="10">
        <v>49.86</v>
      </c>
      <c r="Y38" s="10">
        <v>49.98</v>
      </c>
      <c r="Z38" s="10">
        <v>49.16</v>
      </c>
      <c r="AA38" s="10">
        <v>49.44</v>
      </c>
      <c r="AB38" s="95">
        <v>1909000</v>
      </c>
      <c r="AC38" s="10">
        <v>49.44</v>
      </c>
      <c r="AD38" s="2">
        <f t="shared" si="0"/>
        <v>0.82000000000000028</v>
      </c>
      <c r="AE38" s="138">
        <f t="shared" si="1"/>
        <v>-1.040832666132907E-2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42584</v>
      </c>
      <c r="X39" s="10">
        <v>50.46</v>
      </c>
      <c r="Y39" s="10">
        <v>50.69</v>
      </c>
      <c r="Z39" s="10">
        <v>49.21</v>
      </c>
      <c r="AA39" s="10">
        <v>49.96</v>
      </c>
      <c r="AB39" s="95">
        <v>3083500</v>
      </c>
      <c r="AC39" s="10">
        <v>49.96</v>
      </c>
      <c r="AD39" s="2">
        <f t="shared" si="0"/>
        <v>1.4799999999999969</v>
      </c>
      <c r="AE39" s="138">
        <f t="shared" si="1"/>
        <v>-1.2648221343873556E-2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42583</v>
      </c>
      <c r="X40" s="10">
        <v>50.56</v>
      </c>
      <c r="Y40" s="10">
        <v>50.71</v>
      </c>
      <c r="Z40" s="10">
        <v>50.19</v>
      </c>
      <c r="AA40" s="10">
        <v>50.6</v>
      </c>
      <c r="AB40" s="95">
        <v>3028300</v>
      </c>
      <c r="AC40" s="10">
        <v>50.6</v>
      </c>
      <c r="AD40" s="2">
        <f t="shared" si="0"/>
        <v>0.52000000000000313</v>
      </c>
      <c r="AE40" s="138">
        <f t="shared" si="1"/>
        <v>1.3853156540668543E-3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57.475000000000001</v>
      </c>
      <c r="Q41" s="2"/>
      <c r="W41" s="133">
        <v>42580</v>
      </c>
      <c r="X41" s="10">
        <v>50.64</v>
      </c>
      <c r="Y41" s="10">
        <v>50.83</v>
      </c>
      <c r="Z41" s="10">
        <v>49.76</v>
      </c>
      <c r="AA41" s="10">
        <v>50.53</v>
      </c>
      <c r="AB41" s="95">
        <v>3622500</v>
      </c>
      <c r="AC41" s="10">
        <v>50.53</v>
      </c>
      <c r="AD41" s="2">
        <f t="shared" si="0"/>
        <v>1.0700000000000003</v>
      </c>
      <c r="AE41" s="138">
        <f t="shared" si="1"/>
        <v>-3.1564411126454583E-3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56.952500000000008</v>
      </c>
      <c r="Q42" s="2"/>
      <c r="T42" s="91" t="s">
        <v>113</v>
      </c>
      <c r="W42" s="133">
        <v>42579</v>
      </c>
      <c r="X42" s="10">
        <v>50.45</v>
      </c>
      <c r="Y42" s="10">
        <v>51.13</v>
      </c>
      <c r="Z42" s="10">
        <v>50.21</v>
      </c>
      <c r="AA42" s="10">
        <v>50.69</v>
      </c>
      <c r="AB42" s="95">
        <v>4725000</v>
      </c>
      <c r="AC42" s="10">
        <v>50.69</v>
      </c>
      <c r="AD42" s="2">
        <f t="shared" si="0"/>
        <v>0.92000000000000171</v>
      </c>
      <c r="AE42" s="138">
        <f t="shared" si="1"/>
        <v>3.5636507622252012E-3</v>
      </c>
    </row>
    <row r="43" spans="1:31" ht="15.75" thickTop="1" x14ac:dyDescent="0.25">
      <c r="O43" s="83">
        <v>1.08</v>
      </c>
      <c r="P43" s="83">
        <f t="shared" si="30"/>
        <v>56.430000000000007</v>
      </c>
      <c r="Q43" s="2"/>
      <c r="T43" s="128" t="s">
        <v>98</v>
      </c>
      <c r="U43" s="129">
        <v>52.43</v>
      </c>
      <c r="W43" s="133">
        <v>42578</v>
      </c>
      <c r="X43" s="10">
        <v>51.23</v>
      </c>
      <c r="Y43" s="10">
        <v>51.44</v>
      </c>
      <c r="Z43" s="10">
        <v>47.8</v>
      </c>
      <c r="AA43" s="10">
        <v>50.51</v>
      </c>
      <c r="AB43" s="95">
        <v>19372300</v>
      </c>
      <c r="AC43" s="10">
        <v>50.51</v>
      </c>
      <c r="AD43" s="2">
        <f t="shared" si="0"/>
        <v>3.6400000000000006</v>
      </c>
      <c r="AE43" s="138">
        <f t="shared" si="1"/>
        <v>-0.13048717507316243</v>
      </c>
    </row>
    <row r="44" spans="1:31" x14ac:dyDescent="0.25">
      <c r="O44" s="83">
        <v>1.07</v>
      </c>
      <c r="P44" s="83">
        <f t="shared" si="30"/>
        <v>55.907500000000006</v>
      </c>
      <c r="Q44" s="2"/>
      <c r="T44" s="93" t="s">
        <v>99</v>
      </c>
      <c r="U44" s="130">
        <v>52.11</v>
      </c>
      <c r="W44" s="133">
        <v>42577</v>
      </c>
      <c r="X44" s="10">
        <v>58</v>
      </c>
      <c r="Y44" s="10">
        <v>58.47</v>
      </c>
      <c r="Z44" s="10">
        <v>57.69</v>
      </c>
      <c r="AA44" s="10">
        <v>58.09</v>
      </c>
      <c r="AB44" s="95">
        <v>3896200</v>
      </c>
      <c r="AC44" s="10">
        <v>58.09</v>
      </c>
      <c r="AD44" s="2">
        <f t="shared" si="0"/>
        <v>0.78000000000000114</v>
      </c>
      <c r="AE44" s="138">
        <f t="shared" si="1"/>
        <v>3.2815198618307839E-3</v>
      </c>
    </row>
    <row r="45" spans="1:31" x14ac:dyDescent="0.25">
      <c r="O45" s="83">
        <v>1.06</v>
      </c>
      <c r="P45" s="83">
        <f t="shared" si="30"/>
        <v>55.385000000000005</v>
      </c>
      <c r="Q45" s="2"/>
      <c r="T45" s="93" t="s">
        <v>100</v>
      </c>
      <c r="U45" s="130" t="s">
        <v>592</v>
      </c>
      <c r="W45" s="133">
        <v>42576</v>
      </c>
      <c r="X45" s="10">
        <v>57.83</v>
      </c>
      <c r="Y45" s="10">
        <v>58.33</v>
      </c>
      <c r="Z45" s="10">
        <v>57.57</v>
      </c>
      <c r="AA45" s="10">
        <v>57.9</v>
      </c>
      <c r="AB45" s="95">
        <v>1676800</v>
      </c>
      <c r="AC45" s="10">
        <v>57.9</v>
      </c>
      <c r="AD45" s="2">
        <f t="shared" si="0"/>
        <v>0.75999999999999801</v>
      </c>
      <c r="AE45" s="138">
        <f t="shared" si="1"/>
        <v>1.7274140611500677E-4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54.862500000000004</v>
      </c>
      <c r="Q46" s="2"/>
      <c r="T46" s="93" t="s">
        <v>101</v>
      </c>
      <c r="U46" s="130" t="s">
        <v>593</v>
      </c>
      <c r="W46" s="133">
        <v>42573</v>
      </c>
      <c r="X46" s="10">
        <v>57.45</v>
      </c>
      <c r="Y46" s="10">
        <v>58.14</v>
      </c>
      <c r="Z46" s="10">
        <v>57.24</v>
      </c>
      <c r="AA46" s="10">
        <v>57.89</v>
      </c>
      <c r="AB46" s="95">
        <v>1047900</v>
      </c>
      <c r="AC46" s="10">
        <v>57.89</v>
      </c>
      <c r="AD46" s="2">
        <f t="shared" si="0"/>
        <v>0.89999999999999858</v>
      </c>
      <c r="AE46" s="138">
        <f t="shared" si="1"/>
        <v>1.206293706293704E-2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54.34</v>
      </c>
      <c r="Q47" s="2"/>
      <c r="T47" s="93" t="s">
        <v>102</v>
      </c>
      <c r="U47" s="130">
        <v>60.28</v>
      </c>
      <c r="W47" s="133">
        <v>42572</v>
      </c>
      <c r="X47" s="10">
        <v>57.89</v>
      </c>
      <c r="Y47" s="10">
        <v>58.12</v>
      </c>
      <c r="Z47" s="10">
        <v>57.01</v>
      </c>
      <c r="AA47" s="10">
        <v>57.2</v>
      </c>
      <c r="AB47" s="95">
        <v>1486500</v>
      </c>
      <c r="AC47" s="10">
        <v>57.2</v>
      </c>
      <c r="AD47" s="2">
        <f t="shared" si="0"/>
        <v>1.1099999999999994</v>
      </c>
      <c r="AE47" s="138">
        <f t="shared" si="1"/>
        <v>-1.0893999654158715E-2</v>
      </c>
    </row>
    <row r="48" spans="1:31" x14ac:dyDescent="0.25">
      <c r="A48" s="265" t="s">
        <v>297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53.817500000000003</v>
      </c>
      <c r="Q48" s="2"/>
      <c r="T48" s="93" t="s">
        <v>103</v>
      </c>
      <c r="U48" s="130">
        <v>0.95650999999999997</v>
      </c>
      <c r="W48" s="133">
        <v>42571</v>
      </c>
      <c r="X48" s="10">
        <v>57.71</v>
      </c>
      <c r="Y48" s="10">
        <v>57.89</v>
      </c>
      <c r="Z48" s="10">
        <v>57.42</v>
      </c>
      <c r="AA48" s="10">
        <v>57.83</v>
      </c>
      <c r="AB48" s="95">
        <v>1164600</v>
      </c>
      <c r="AC48" s="10">
        <v>57.83</v>
      </c>
      <c r="AD48" s="2">
        <f t="shared" si="0"/>
        <v>0.46999999999999886</v>
      </c>
      <c r="AE48" s="138">
        <f t="shared" si="1"/>
        <v>6.6144473455178598E-3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53.295000000000002</v>
      </c>
      <c r="Q49" s="2"/>
      <c r="T49" s="93" t="s">
        <v>123</v>
      </c>
      <c r="U49" s="130" t="s">
        <v>301</v>
      </c>
      <c r="W49" s="133">
        <v>42570</v>
      </c>
      <c r="X49" s="10">
        <v>57.24</v>
      </c>
      <c r="Y49" s="10">
        <v>57.96</v>
      </c>
      <c r="Z49" s="10">
        <v>57.24</v>
      </c>
      <c r="AA49" s="10">
        <v>57.45</v>
      </c>
      <c r="AB49" s="95">
        <v>1000100</v>
      </c>
      <c r="AC49" s="10">
        <v>57.45</v>
      </c>
      <c r="AD49" s="2">
        <f t="shared" si="0"/>
        <v>0.71999999999999886</v>
      </c>
      <c r="AE49" s="138">
        <f t="shared" si="1"/>
        <v>-3.4800765616838092E-4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52.772500000000001</v>
      </c>
      <c r="Q50" s="2"/>
      <c r="T50" s="93"/>
      <c r="U50" s="130"/>
      <c r="W50" s="133">
        <v>42569</v>
      </c>
      <c r="X50" s="10">
        <v>57.39</v>
      </c>
      <c r="Y50" s="10">
        <v>57.86</v>
      </c>
      <c r="Z50" s="10">
        <v>57.28</v>
      </c>
      <c r="AA50" s="10">
        <v>57.47</v>
      </c>
      <c r="AB50" s="95">
        <v>937900</v>
      </c>
      <c r="AC50" s="10">
        <v>57.47</v>
      </c>
      <c r="AD50" s="2">
        <f t="shared" si="0"/>
        <v>0.57999999999999829</v>
      </c>
      <c r="AE50" s="138">
        <f t="shared" si="1"/>
        <v>3.8427947598254075E-3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52.25</v>
      </c>
      <c r="Q51" s="2"/>
      <c r="T51" s="93" t="s">
        <v>105</v>
      </c>
      <c r="U51" s="130" t="s">
        <v>594</v>
      </c>
      <c r="W51" s="133">
        <v>42566</v>
      </c>
      <c r="X51" s="10">
        <v>57.7</v>
      </c>
      <c r="Y51" s="10">
        <v>57.91</v>
      </c>
      <c r="Z51" s="10">
        <v>57.03</v>
      </c>
      <c r="AA51" s="10">
        <v>57.25</v>
      </c>
      <c r="AB51" s="95">
        <v>1138000</v>
      </c>
      <c r="AC51" s="10">
        <v>57.25</v>
      </c>
      <c r="AD51" s="2">
        <f t="shared" si="0"/>
        <v>0.87999999999999545</v>
      </c>
      <c r="AE51" s="138">
        <f t="shared" si="1"/>
        <v>-3.1342503917812792E-3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51.727499999999999</v>
      </c>
      <c r="Q52" s="2"/>
      <c r="T52" s="93" t="s">
        <v>106</v>
      </c>
      <c r="U52" s="130" t="s">
        <v>322</v>
      </c>
      <c r="W52" s="133">
        <v>42565</v>
      </c>
      <c r="X52" s="10">
        <v>57.72</v>
      </c>
      <c r="Y52" s="10">
        <v>58.01</v>
      </c>
      <c r="Z52" s="10">
        <v>57.11</v>
      </c>
      <c r="AA52" s="10">
        <v>57.43</v>
      </c>
      <c r="AB52" s="95">
        <v>1611000</v>
      </c>
      <c r="AC52" s="10">
        <v>57.43</v>
      </c>
      <c r="AD52" s="2">
        <f t="shared" si="0"/>
        <v>0.89999999999999858</v>
      </c>
      <c r="AE52" s="138">
        <f t="shared" si="1"/>
        <v>1.0024621878297557E-2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51.204999999999998</v>
      </c>
      <c r="Q53" s="2"/>
      <c r="T53" s="93" t="s">
        <v>107</v>
      </c>
      <c r="U53" s="131">
        <v>1307373</v>
      </c>
      <c r="W53" s="133">
        <v>42564</v>
      </c>
      <c r="X53" s="10">
        <v>56.7</v>
      </c>
      <c r="Y53" s="10">
        <v>57.69</v>
      </c>
      <c r="Z53" s="10">
        <v>56.5</v>
      </c>
      <c r="AA53" s="10">
        <v>56.86</v>
      </c>
      <c r="AB53" s="95">
        <v>1789600</v>
      </c>
      <c r="AC53" s="10">
        <v>56.86</v>
      </c>
      <c r="AD53" s="2">
        <f t="shared" si="0"/>
        <v>1.1899999999999977</v>
      </c>
      <c r="AE53" s="138">
        <f t="shared" si="1"/>
        <v>1.2464387464387494E-2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50.682499999999997</v>
      </c>
      <c r="T54" s="93" t="s">
        <v>110</v>
      </c>
      <c r="U54" s="131">
        <v>2205740</v>
      </c>
      <c r="W54" s="133">
        <v>42563</v>
      </c>
      <c r="X54" s="10">
        <v>56.74</v>
      </c>
      <c r="Y54" s="10">
        <v>56.9</v>
      </c>
      <c r="Z54" s="10">
        <v>56.11</v>
      </c>
      <c r="AA54" s="10">
        <v>56.16</v>
      </c>
      <c r="AB54" s="95">
        <v>2017300</v>
      </c>
      <c r="AC54" s="10">
        <v>56.16</v>
      </c>
      <c r="AD54" s="2">
        <f t="shared" si="0"/>
        <v>0.78999999999999915</v>
      </c>
      <c r="AE54" s="138">
        <f t="shared" si="1"/>
        <v>-1.4224751066856944E-3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50.16</v>
      </c>
      <c r="T55" s="93" t="s">
        <v>108</v>
      </c>
      <c r="U55" s="130" t="s">
        <v>595</v>
      </c>
      <c r="W55" s="133">
        <v>42562</v>
      </c>
      <c r="X55" s="10">
        <v>56.66</v>
      </c>
      <c r="Y55" s="10">
        <v>57.4</v>
      </c>
      <c r="Z55" s="10">
        <v>55.89</v>
      </c>
      <c r="AA55" s="10">
        <v>56.24</v>
      </c>
      <c r="AB55" s="95">
        <v>1498000</v>
      </c>
      <c r="AC55" s="10">
        <v>56.24</v>
      </c>
      <c r="AD55" s="2">
        <f t="shared" si="0"/>
        <v>1.509999999999998</v>
      </c>
      <c r="AE55" s="138">
        <f t="shared" si="1"/>
        <v>-2.4831500532103146E-3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49.637499999999996</v>
      </c>
      <c r="T56" s="93" t="s">
        <v>111</v>
      </c>
      <c r="U56" s="130">
        <v>28.68</v>
      </c>
      <c r="W56" s="133">
        <v>42559</v>
      </c>
      <c r="X56" s="10">
        <v>55.5</v>
      </c>
      <c r="Y56" s="10">
        <v>56.64</v>
      </c>
      <c r="Z56" s="10">
        <v>54.86</v>
      </c>
      <c r="AA56" s="10">
        <v>56.38</v>
      </c>
      <c r="AB56" s="95">
        <v>1919200</v>
      </c>
      <c r="AC56" s="10">
        <v>56.38</v>
      </c>
      <c r="AD56" s="2">
        <f t="shared" si="0"/>
        <v>1.7800000000000011</v>
      </c>
      <c r="AE56" s="138">
        <f t="shared" si="1"/>
        <v>2.6210411357844965E-2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49.114999999999995</v>
      </c>
      <c r="T57" s="93" t="s">
        <v>112</v>
      </c>
      <c r="U57" s="130">
        <v>1.82</v>
      </c>
      <c r="W57" s="133">
        <v>42558</v>
      </c>
      <c r="X57" s="10">
        <v>55</v>
      </c>
      <c r="Y57" s="10">
        <v>55.39</v>
      </c>
      <c r="Z57" s="10">
        <v>54.68</v>
      </c>
      <c r="AA57" s="10">
        <v>54.94</v>
      </c>
      <c r="AB57" s="95">
        <v>989600</v>
      </c>
      <c r="AC57" s="10">
        <v>54.94</v>
      </c>
      <c r="AD57" s="2">
        <f t="shared" si="0"/>
        <v>0.71000000000000085</v>
      </c>
      <c r="AE57" s="138">
        <f t="shared" si="1"/>
        <v>-3.639010189229186E-4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48.592500000000001</v>
      </c>
      <c r="T58" s="93" t="s">
        <v>109</v>
      </c>
      <c r="U58" s="130" t="s">
        <v>124</v>
      </c>
      <c r="W58" s="133">
        <v>42557</v>
      </c>
      <c r="X58" s="10">
        <v>54.18</v>
      </c>
      <c r="Y58" s="10">
        <v>55.03</v>
      </c>
      <c r="Z58" s="10">
        <v>53.72</v>
      </c>
      <c r="AA58" s="10">
        <v>54.96</v>
      </c>
      <c r="AB58" s="95">
        <v>1443500</v>
      </c>
      <c r="AC58" s="10">
        <v>54.96</v>
      </c>
      <c r="AD58" s="2">
        <f t="shared" si="0"/>
        <v>1.3100000000000023</v>
      </c>
      <c r="AE58" s="138">
        <f t="shared" si="1"/>
        <v>1.3087557603686628E-2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48.07</v>
      </c>
      <c r="W59" s="133">
        <v>42556</v>
      </c>
      <c r="X59" s="10">
        <v>55.1</v>
      </c>
      <c r="Y59" s="10">
        <v>55.5</v>
      </c>
      <c r="Z59" s="10">
        <v>53.81</v>
      </c>
      <c r="AA59" s="10">
        <v>54.25</v>
      </c>
      <c r="AB59" s="95">
        <v>1327200</v>
      </c>
      <c r="AC59" s="10">
        <v>54.25</v>
      </c>
      <c r="AD59" s="2">
        <f t="shared" si="0"/>
        <v>1.6899999999999977</v>
      </c>
      <c r="AE59" s="138">
        <f t="shared" si="1"/>
        <v>-2.2522522522522515E-2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47.547499999999999</v>
      </c>
      <c r="W60" s="133">
        <v>42552</v>
      </c>
      <c r="X60" s="10">
        <v>55.81</v>
      </c>
      <c r="Y60" s="10">
        <v>56.33</v>
      </c>
      <c r="Z60" s="10">
        <v>55.2</v>
      </c>
      <c r="AA60" s="10">
        <v>55.5</v>
      </c>
      <c r="AB60" s="95">
        <v>1242400</v>
      </c>
      <c r="AC60" s="10">
        <v>55.5</v>
      </c>
      <c r="AD60" s="2">
        <f t="shared" si="0"/>
        <v>1.1299999999999955</v>
      </c>
      <c r="AE60" s="138">
        <f t="shared" si="1"/>
        <v>-7.6881816556410021E-3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47.024999999999999</v>
      </c>
      <c r="W61" s="133">
        <v>42551</v>
      </c>
      <c r="X61" s="10">
        <v>54.79</v>
      </c>
      <c r="Y61" s="10">
        <v>55.94</v>
      </c>
      <c r="Z61" s="10">
        <v>53.99</v>
      </c>
      <c r="AA61" s="10">
        <v>55.93</v>
      </c>
      <c r="AB61" s="95">
        <v>1957600</v>
      </c>
      <c r="AC61" s="10">
        <v>55.93</v>
      </c>
      <c r="AD61" s="2">
        <f t="shared" si="0"/>
        <v>1.9499999999999957</v>
      </c>
      <c r="AE61" s="138">
        <f t="shared" si="1"/>
        <v>2.5109970674486837E-2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42550</v>
      </c>
      <c r="X62" s="10">
        <v>53.09</v>
      </c>
      <c r="Y62" s="10">
        <v>54.84</v>
      </c>
      <c r="Z62" s="10">
        <v>52.8</v>
      </c>
      <c r="AA62" s="10">
        <v>54.56</v>
      </c>
      <c r="AB62" s="95">
        <v>1780200</v>
      </c>
      <c r="AC62" s="10">
        <v>54.56</v>
      </c>
      <c r="AD62" s="2">
        <f t="shared" si="0"/>
        <v>2.0400000000000063</v>
      </c>
      <c r="AE62" s="138">
        <f t="shared" si="1"/>
        <v>2.8463713477851149E-2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42549</v>
      </c>
      <c r="X63" s="10">
        <v>51.96</v>
      </c>
      <c r="Y63" s="10">
        <v>53.43</v>
      </c>
      <c r="Z63" s="10">
        <v>51.88</v>
      </c>
      <c r="AA63" s="10">
        <v>53.05</v>
      </c>
      <c r="AB63" s="95">
        <v>1965700</v>
      </c>
      <c r="AC63" s="10">
        <v>53.05</v>
      </c>
      <c r="AD63" s="2">
        <f t="shared" si="0"/>
        <v>1.5499999999999972</v>
      </c>
      <c r="AE63" s="138">
        <f t="shared" si="1"/>
        <v>3.6942924159499624E-2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42548</v>
      </c>
      <c r="X64" s="10">
        <v>52.7</v>
      </c>
      <c r="Y64" s="10">
        <v>52.88</v>
      </c>
      <c r="Z64" s="10">
        <v>50.91</v>
      </c>
      <c r="AA64" s="10">
        <v>51.16</v>
      </c>
      <c r="AB64" s="95">
        <v>2436900</v>
      </c>
      <c r="AC64" s="10">
        <v>51.16</v>
      </c>
      <c r="AD64" s="2">
        <f t="shared" si="0"/>
        <v>1.970000000000006</v>
      </c>
      <c r="AE64" s="138">
        <f t="shared" si="1"/>
        <v>-4.1049671977507085E-2</v>
      </c>
    </row>
    <row r="65" spans="1:31" ht="15.75" thickBot="1" x14ac:dyDescent="0.3">
      <c r="A65" s="486" t="s">
        <v>202</v>
      </c>
      <c r="B65" s="487"/>
      <c r="C65" s="488">
        <f>SumByColor($A$19,C48:C63)</f>
        <v>0</v>
      </c>
      <c r="D65" s="488"/>
      <c r="E65" s="488"/>
      <c r="F65" s="489">
        <f>SumByColor($A$19,F48:F63)</f>
        <v>0</v>
      </c>
      <c r="G65" s="488"/>
      <c r="H65" s="488">
        <f>SumByColor($A$19,H48:H63)</f>
        <v>0</v>
      </c>
      <c r="I65" s="488"/>
      <c r="J65" s="488"/>
      <c r="K65" s="489">
        <f>SumByColor($A$19,K48:K63)</f>
        <v>0</v>
      </c>
      <c r="L65" s="488"/>
      <c r="M65" s="489">
        <f t="shared" ref="M65" si="31">SumByColor($A$19,M48:M63)</f>
        <v>0</v>
      </c>
      <c r="W65" s="133">
        <v>42545</v>
      </c>
      <c r="X65" s="10">
        <v>54.96</v>
      </c>
      <c r="Y65" s="10">
        <v>55.74</v>
      </c>
      <c r="Z65" s="10">
        <v>53.17</v>
      </c>
      <c r="AA65" s="10">
        <v>53.35</v>
      </c>
      <c r="AB65" s="95">
        <v>3494500</v>
      </c>
      <c r="AC65" s="10">
        <v>53.35</v>
      </c>
      <c r="AD65" s="2">
        <f t="shared" si="0"/>
        <v>2.5700000000000003</v>
      </c>
      <c r="AE65" s="138">
        <f t="shared" si="1"/>
        <v>-6.681826132587021E-2</v>
      </c>
    </row>
    <row r="66" spans="1:31" x14ac:dyDescent="0.25">
      <c r="W66" s="133">
        <v>42544</v>
      </c>
      <c r="X66" s="10">
        <v>55.24</v>
      </c>
      <c r="Y66" s="10">
        <v>57.17</v>
      </c>
      <c r="Z66" s="10">
        <v>55.13</v>
      </c>
      <c r="AA66" s="10">
        <v>57.17</v>
      </c>
      <c r="AB66" s="95">
        <v>2517300</v>
      </c>
      <c r="AC66" s="10">
        <v>57.17</v>
      </c>
      <c r="AD66" s="2">
        <f t="shared" si="0"/>
        <v>2.0399999999999991</v>
      </c>
      <c r="AE66" s="138">
        <f t="shared" si="1"/>
        <v>4.5155393053016413E-2</v>
      </c>
    </row>
    <row r="67" spans="1:31" x14ac:dyDescent="0.25">
      <c r="W67" s="133">
        <v>42543</v>
      </c>
      <c r="X67" s="10">
        <v>54.66</v>
      </c>
      <c r="Y67" s="10">
        <v>55.24</v>
      </c>
      <c r="Z67" s="10">
        <v>54.57</v>
      </c>
      <c r="AA67" s="10">
        <v>54.7</v>
      </c>
      <c r="AB67" s="95">
        <v>1495900</v>
      </c>
      <c r="AC67" s="10">
        <v>54.7</v>
      </c>
      <c r="AD67" s="2">
        <f>Y67-Z67</f>
        <v>0.67000000000000171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31" priority="11">
      <formula>F34&gt;0</formula>
    </cfRule>
    <cfRule type="expression" dxfId="630" priority="12">
      <formula>F34&lt;0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Q8">
    <cfRule type="expression" dxfId="627" priority="7">
      <formula>Q8&gt;0</formula>
    </cfRule>
    <cfRule type="expression" dxfId="626" priority="8">
      <formula>Q8&lt;0</formula>
    </cfRule>
  </conditionalFormatting>
  <conditionalFormatting sqref="F25:F33">
    <cfRule type="expression" dxfId="625" priority="5">
      <formula>F25&gt;0</formula>
    </cfRule>
    <cfRule type="expression" dxfId="624" priority="6">
      <formula>F25&lt;0</formula>
    </cfRule>
  </conditionalFormatting>
  <conditionalFormatting sqref="H25:H33">
    <cfRule type="expression" dxfId="623" priority="3">
      <formula>H25&gt;0</formula>
    </cfRule>
    <cfRule type="expression" dxfId="622" priority="4">
      <formula>H25&lt;0</formula>
    </cfRule>
  </conditionalFormatting>
  <conditionalFormatting sqref="M46">
    <cfRule type="expression" dxfId="621" priority="1">
      <formula>M46&gt;0</formula>
    </cfRule>
    <cfRule type="expression" dxfId="62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397</v>
      </c>
      <c r="B2" s="527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42636</v>
      </c>
      <c r="X2" s="10">
        <v>90.25</v>
      </c>
      <c r="Y2" s="10">
        <v>90.85</v>
      </c>
      <c r="Z2" s="10">
        <v>90.2</v>
      </c>
      <c r="AA2" s="10">
        <v>90.6</v>
      </c>
      <c r="AB2" s="95">
        <v>3845900</v>
      </c>
      <c r="AC2" s="10">
        <v>90.6</v>
      </c>
      <c r="AD2" s="2"/>
      <c r="AE2" s="138">
        <f>AC2/AC3-1</f>
        <v>3.3123550844660343E-4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42635</v>
      </c>
      <c r="X3" s="10">
        <v>90.7</v>
      </c>
      <c r="Y3" s="10">
        <v>90.81</v>
      </c>
      <c r="Z3" s="10">
        <v>90.01</v>
      </c>
      <c r="AA3" s="10">
        <v>90.57</v>
      </c>
      <c r="AB3" s="95">
        <v>8280000</v>
      </c>
      <c r="AC3" s="10">
        <v>90.57</v>
      </c>
      <c r="AD3" s="2"/>
      <c r="AE3" s="138">
        <f t="shared" ref="AE3:AE66" si="0">AC3/AC4-1</f>
        <v>3.4345224905827365E-3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90.6</v>
      </c>
      <c r="R4" s="529">
        <v>2.9999999999999997E-4</v>
      </c>
      <c r="T4" s="163"/>
      <c r="U4" s="1"/>
      <c r="W4" s="133">
        <v>42634</v>
      </c>
      <c r="X4" s="10">
        <v>90.08</v>
      </c>
      <c r="Y4" s="10">
        <v>90.4</v>
      </c>
      <c r="Z4" s="10">
        <v>89.2</v>
      </c>
      <c r="AA4" s="10">
        <v>90.26</v>
      </c>
      <c r="AB4" s="95">
        <v>5773900</v>
      </c>
      <c r="AC4" s="10">
        <v>90.26</v>
      </c>
      <c r="AD4" s="2"/>
      <c r="AE4" s="138">
        <f t="shared" si="0"/>
        <v>3.0003333703745305E-3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1812</v>
      </c>
      <c r="W5" s="133">
        <v>42633</v>
      </c>
      <c r="X5" s="10">
        <v>89.5</v>
      </c>
      <c r="Y5" s="10">
        <v>90.29</v>
      </c>
      <c r="Z5" s="10">
        <v>89.5</v>
      </c>
      <c r="AA5" s="10">
        <v>89.99</v>
      </c>
      <c r="AB5" s="95">
        <v>5465100</v>
      </c>
      <c r="AC5" s="10">
        <v>89.99</v>
      </c>
      <c r="AD5" s="2"/>
      <c r="AE5" s="138">
        <f t="shared" si="0"/>
        <v>9.195917909610829E-3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42632</v>
      </c>
      <c r="X6" s="10">
        <v>90.13</v>
      </c>
      <c r="Y6" s="10">
        <v>90.23</v>
      </c>
      <c r="Z6" s="10">
        <v>89</v>
      </c>
      <c r="AA6" s="10">
        <v>89.17</v>
      </c>
      <c r="AB6" s="95">
        <v>7480000</v>
      </c>
      <c r="AC6" s="10">
        <v>89.17</v>
      </c>
      <c r="AD6" s="2"/>
      <c r="AE6" s="138">
        <f t="shared" si="0"/>
        <v>-1.0541500221926348E-2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-5</v>
      </c>
      <c r="R7" s="30">
        <v>42657</v>
      </c>
      <c r="W7" s="133">
        <v>42629</v>
      </c>
      <c r="X7" s="10">
        <v>90</v>
      </c>
      <c r="Y7" s="10">
        <v>90.35</v>
      </c>
      <c r="Z7" s="10">
        <v>89.37</v>
      </c>
      <c r="AA7" s="10">
        <v>90.12</v>
      </c>
      <c r="AB7" s="95">
        <v>6406800</v>
      </c>
      <c r="AC7" s="10">
        <v>90.12</v>
      </c>
      <c r="AD7" s="2"/>
      <c r="AE7" s="138">
        <f t="shared" si="0"/>
        <v>-3.3277870216308347E-4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-5</v>
      </c>
      <c r="W8" s="133">
        <v>42628</v>
      </c>
      <c r="X8" s="10">
        <v>89.14</v>
      </c>
      <c r="Y8" s="10">
        <v>90.22</v>
      </c>
      <c r="Z8" s="10">
        <v>88.1</v>
      </c>
      <c r="AA8" s="10">
        <v>90.15</v>
      </c>
      <c r="AB8" s="95">
        <v>7449200</v>
      </c>
      <c r="AC8" s="10">
        <v>90.15</v>
      </c>
      <c r="AD8" s="2"/>
      <c r="AE8" s="138">
        <f t="shared" si="0"/>
        <v>7.9382826475851154E-3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-2.7517886626307101E-3</v>
      </c>
      <c r="W9" s="133">
        <v>42627</v>
      </c>
      <c r="X9" s="10">
        <v>90.75</v>
      </c>
      <c r="Y9" s="10">
        <v>91.13</v>
      </c>
      <c r="Z9" s="10">
        <v>89.33</v>
      </c>
      <c r="AA9" s="10">
        <v>89.44</v>
      </c>
      <c r="AB9" s="95">
        <v>7939400</v>
      </c>
      <c r="AC9" s="10">
        <v>89.44</v>
      </c>
      <c r="AD9" s="2"/>
      <c r="AE9" s="138">
        <f t="shared" si="0"/>
        <v>-1.6386231166831688E-2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42626</v>
      </c>
      <c r="X10" s="10">
        <v>91.58</v>
      </c>
      <c r="Y10" s="10">
        <v>91.82</v>
      </c>
      <c r="Z10" s="10">
        <v>90.72</v>
      </c>
      <c r="AA10" s="10">
        <v>90.93</v>
      </c>
      <c r="AB10" s="95">
        <v>4082100</v>
      </c>
      <c r="AC10" s="10">
        <v>90.93</v>
      </c>
      <c r="AD10" s="2"/>
      <c r="AE10" s="138">
        <f t="shared" si="0"/>
        <v>-1.205997392438074E-2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1.8800000000000001E-2</v>
      </c>
      <c r="W11" s="133">
        <v>42625</v>
      </c>
      <c r="X11" s="10">
        <v>91.4</v>
      </c>
      <c r="Y11" s="10">
        <v>92.26</v>
      </c>
      <c r="Z11" s="10">
        <v>91.04</v>
      </c>
      <c r="AA11" s="10">
        <v>92.04</v>
      </c>
      <c r="AB11" s="95">
        <v>5235400</v>
      </c>
      <c r="AC11" s="10">
        <v>92.04</v>
      </c>
      <c r="AD11" s="2"/>
      <c r="AE11" s="138">
        <f t="shared" si="0"/>
        <v>5.6818181818183433E-3</v>
      </c>
    </row>
    <row r="12" spans="1:31" x14ac:dyDescent="0.25">
      <c r="H12" s="72"/>
      <c r="W12" s="133">
        <v>42622</v>
      </c>
      <c r="X12" s="10">
        <v>92.74</v>
      </c>
      <c r="Y12" s="10">
        <v>92.79</v>
      </c>
      <c r="Z12" s="10">
        <v>91.52</v>
      </c>
      <c r="AA12" s="10">
        <v>91.52</v>
      </c>
      <c r="AB12" s="95">
        <v>6153400</v>
      </c>
      <c r="AC12" s="10">
        <v>91.52</v>
      </c>
      <c r="AD12" s="2"/>
      <c r="AE12" s="138">
        <f t="shared" si="0"/>
        <v>-1.7076576092793561E-2</v>
      </c>
    </row>
    <row r="13" spans="1:31" x14ac:dyDescent="0.25">
      <c r="H13" s="72"/>
      <c r="W13" s="133">
        <v>42621</v>
      </c>
      <c r="X13" s="10">
        <v>93.56</v>
      </c>
      <c r="Y13" s="10">
        <v>93.86</v>
      </c>
      <c r="Z13" s="10">
        <v>92.28</v>
      </c>
      <c r="AA13" s="10">
        <v>93.11</v>
      </c>
      <c r="AB13" s="95">
        <v>7380800</v>
      </c>
      <c r="AC13" s="10">
        <v>93.11</v>
      </c>
      <c r="AD13" s="2"/>
      <c r="AE13" s="138">
        <f t="shared" si="0"/>
        <v>-5.3413096891358203E-3</v>
      </c>
    </row>
    <row r="14" spans="1:31" x14ac:dyDescent="0.25">
      <c r="H14" s="72"/>
      <c r="W14" s="133">
        <v>42620</v>
      </c>
      <c r="X14" s="10">
        <v>93.18</v>
      </c>
      <c r="Y14" s="10">
        <v>93.81</v>
      </c>
      <c r="Z14" s="10">
        <v>92.86</v>
      </c>
      <c r="AA14" s="10">
        <v>93.61</v>
      </c>
      <c r="AB14" s="95">
        <v>3350400</v>
      </c>
      <c r="AC14" s="10">
        <v>93.61</v>
      </c>
      <c r="AD14" s="2"/>
      <c r="AE14" s="138">
        <f t="shared" si="0"/>
        <v>2.6778063410453079E-3</v>
      </c>
    </row>
    <row r="15" spans="1:31" x14ac:dyDescent="0.25">
      <c r="H15" s="72"/>
      <c r="W15" s="133">
        <v>42619</v>
      </c>
      <c r="X15" s="10">
        <v>93.97</v>
      </c>
      <c r="Y15" s="10">
        <v>94.08</v>
      </c>
      <c r="Z15" s="10">
        <v>92.9</v>
      </c>
      <c r="AA15" s="10">
        <v>93.36</v>
      </c>
      <c r="AB15" s="95">
        <v>3745200</v>
      </c>
      <c r="AC15" s="10">
        <v>93.36</v>
      </c>
      <c r="AD15" s="2"/>
      <c r="AE15" s="138">
        <f t="shared" si="0"/>
        <v>-5.1150895140665842E-3</v>
      </c>
    </row>
    <row r="16" spans="1:31" x14ac:dyDescent="0.25">
      <c r="H16" s="72"/>
      <c r="W16" s="133">
        <v>42615</v>
      </c>
      <c r="X16" s="10">
        <v>93.83</v>
      </c>
      <c r="Y16" s="10">
        <v>94.2</v>
      </c>
      <c r="Z16" s="10">
        <v>93.52</v>
      </c>
      <c r="AA16" s="10">
        <v>93.84</v>
      </c>
      <c r="AB16" s="95">
        <v>3133600</v>
      </c>
      <c r="AC16" s="10">
        <v>93.84</v>
      </c>
      <c r="AD16" s="2"/>
      <c r="AE16" s="138">
        <f t="shared" si="0"/>
        <v>5.0337367462782723E-3</v>
      </c>
    </row>
    <row r="17" spans="1:31" x14ac:dyDescent="0.25">
      <c r="W17" s="133">
        <v>42614</v>
      </c>
      <c r="X17" s="10">
        <v>93.56</v>
      </c>
      <c r="Y17" s="10">
        <v>93.75</v>
      </c>
      <c r="Z17" s="10">
        <v>93.07</v>
      </c>
      <c r="AA17" s="10">
        <v>93.37</v>
      </c>
      <c r="AB17" s="95">
        <v>3274400</v>
      </c>
      <c r="AC17" s="10">
        <v>93.37</v>
      </c>
      <c r="AD17" s="2"/>
      <c r="AE17" s="138">
        <f t="shared" si="0"/>
        <v>-3.2119914346895317E-4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42613</v>
      </c>
      <c r="X18" s="10">
        <v>92.86</v>
      </c>
      <c r="Y18" s="10">
        <v>93.53</v>
      </c>
      <c r="Z18" s="10">
        <v>92.31</v>
      </c>
      <c r="AA18" s="10">
        <v>93.4</v>
      </c>
      <c r="AB18" s="95">
        <v>5226300</v>
      </c>
      <c r="AC18" s="10">
        <v>93.4</v>
      </c>
      <c r="AD18" s="2"/>
      <c r="AE18" s="138">
        <f t="shared" si="0"/>
        <v>6.5739842655458958E-3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42612</v>
      </c>
      <c r="X19" s="10">
        <v>93.01</v>
      </c>
      <c r="Y19" s="10">
        <v>93.22</v>
      </c>
      <c r="Z19" s="10">
        <v>92.25</v>
      </c>
      <c r="AA19" s="10">
        <v>92.79</v>
      </c>
      <c r="AB19" s="95">
        <v>4971900</v>
      </c>
      <c r="AC19" s="10">
        <v>92.79</v>
      </c>
      <c r="AD19" s="2"/>
      <c r="AE19" s="138">
        <f t="shared" si="0"/>
        <v>-3.1155994843145018E-3</v>
      </c>
    </row>
    <row r="20" spans="1:31" x14ac:dyDescent="0.25">
      <c r="W20" s="133">
        <v>42611</v>
      </c>
      <c r="X20" s="10">
        <v>93.42</v>
      </c>
      <c r="Y20" s="10">
        <v>93.55</v>
      </c>
      <c r="Z20" s="10">
        <v>92.44</v>
      </c>
      <c r="AA20" s="10">
        <v>93.08</v>
      </c>
      <c r="AB20" s="95">
        <v>6093500</v>
      </c>
      <c r="AC20" s="10">
        <v>93.08</v>
      </c>
      <c r="AD20" s="2"/>
      <c r="AE20" s="138">
        <f t="shared" si="0"/>
        <v>-1.9300879262278414E-3</v>
      </c>
    </row>
    <row r="21" spans="1:31" x14ac:dyDescent="0.25">
      <c r="W21" s="133">
        <v>42608</v>
      </c>
      <c r="X21" s="10">
        <v>94.01</v>
      </c>
      <c r="Y21" s="10">
        <v>94.3</v>
      </c>
      <c r="Z21" s="10">
        <v>92.73</v>
      </c>
      <c r="AA21" s="10">
        <v>93.26</v>
      </c>
      <c r="AB21" s="95">
        <v>6370400</v>
      </c>
      <c r="AC21" s="10">
        <v>93.26</v>
      </c>
      <c r="AD21" s="2"/>
      <c r="AE21" s="138">
        <f t="shared" si="0"/>
        <v>-5.5448923011303108E-3</v>
      </c>
    </row>
    <row r="22" spans="1:31" x14ac:dyDescent="0.25">
      <c r="W22" s="133">
        <v>42607</v>
      </c>
      <c r="X22" s="10">
        <v>96.92</v>
      </c>
      <c r="Y22" s="10">
        <v>96.97</v>
      </c>
      <c r="Z22" s="10">
        <v>93.4</v>
      </c>
      <c r="AA22" s="10">
        <v>93.78</v>
      </c>
      <c r="AB22" s="95">
        <v>9393800</v>
      </c>
      <c r="AC22" s="10">
        <v>93.78</v>
      </c>
      <c r="AD22" s="2"/>
      <c r="AE22" s="138">
        <f t="shared" si="0"/>
        <v>-3.488731089842545E-2</v>
      </c>
    </row>
    <row r="23" spans="1:31" x14ac:dyDescent="0.25">
      <c r="W23" s="133">
        <v>42606</v>
      </c>
      <c r="X23" s="10">
        <v>97.05</v>
      </c>
      <c r="Y23" s="10">
        <v>98.09</v>
      </c>
      <c r="Z23" s="10">
        <v>96.96</v>
      </c>
      <c r="AA23" s="10">
        <v>97.17</v>
      </c>
      <c r="AB23" s="95">
        <v>3585600</v>
      </c>
      <c r="AC23" s="10">
        <v>97.17</v>
      </c>
      <c r="AD23" s="2"/>
      <c r="AE23" s="138">
        <f t="shared" si="0"/>
        <v>-1.0280662074636515E-3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42605</v>
      </c>
      <c r="X24" s="10">
        <v>98.27</v>
      </c>
      <c r="Y24" s="10">
        <v>98.44</v>
      </c>
      <c r="Z24" s="10">
        <v>97.1</v>
      </c>
      <c r="AA24" s="10">
        <v>97.27</v>
      </c>
      <c r="AB24" s="95">
        <v>3004400</v>
      </c>
      <c r="AC24" s="10">
        <v>97.27</v>
      </c>
      <c r="AD24" s="2"/>
      <c r="AE24" s="138">
        <f t="shared" si="0"/>
        <v>-7.4489795918367685E-3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42604</v>
      </c>
      <c r="X25" s="10">
        <v>96.99</v>
      </c>
      <c r="Y25" s="10">
        <v>98.11</v>
      </c>
      <c r="Z25" s="10">
        <v>96.31</v>
      </c>
      <c r="AA25" s="10">
        <v>98</v>
      </c>
      <c r="AB25" s="95">
        <v>4351800</v>
      </c>
      <c r="AC25" s="10">
        <v>98</v>
      </c>
      <c r="AD25" s="2"/>
      <c r="AE25" s="138">
        <f t="shared" si="0"/>
        <v>1.0309278350515427E-2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42601</v>
      </c>
      <c r="X26" s="10">
        <v>97.01</v>
      </c>
      <c r="Y26" s="10">
        <v>97.11</v>
      </c>
      <c r="Z26" s="10">
        <v>96.37</v>
      </c>
      <c r="AA26" s="10">
        <v>97</v>
      </c>
      <c r="AB26" s="95">
        <v>2939100</v>
      </c>
      <c r="AC26" s="10">
        <v>97</v>
      </c>
      <c r="AD26" s="2"/>
      <c r="AE26" s="138">
        <f t="shared" si="0"/>
        <v>-1.8522329697469031E-3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42600</v>
      </c>
      <c r="X27" s="10">
        <v>97.52</v>
      </c>
      <c r="Y27" s="10">
        <v>97.64</v>
      </c>
      <c r="Z27" s="10">
        <v>96.84</v>
      </c>
      <c r="AA27" s="10">
        <v>97.18</v>
      </c>
      <c r="AB27" s="95">
        <v>3192000</v>
      </c>
      <c r="AC27" s="10">
        <v>97.18</v>
      </c>
      <c r="AD27" s="2"/>
      <c r="AE27" s="138">
        <f t="shared" si="0"/>
        <v>-3.7929267042541293E-3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42599</v>
      </c>
      <c r="X28" s="10">
        <v>97.4</v>
      </c>
      <c r="Y28" s="10">
        <v>97.72</v>
      </c>
      <c r="Z28" s="10">
        <v>97.16</v>
      </c>
      <c r="AA28" s="10">
        <v>97.55</v>
      </c>
      <c r="AB28" s="95">
        <v>3107200</v>
      </c>
      <c r="AC28" s="10">
        <v>97.55</v>
      </c>
      <c r="AD28" s="2"/>
      <c r="AE28" s="138">
        <f t="shared" si="0"/>
        <v>-1.0250102501030423E-4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42598</v>
      </c>
      <c r="X29" s="10">
        <v>97.08</v>
      </c>
      <c r="Y29" s="10">
        <v>97.85</v>
      </c>
      <c r="Z29" s="10">
        <v>96.98</v>
      </c>
      <c r="AA29" s="10">
        <v>97.56</v>
      </c>
      <c r="AB29" s="95">
        <v>3328300</v>
      </c>
      <c r="AC29" s="10">
        <v>97.56</v>
      </c>
      <c r="AD29" s="2"/>
      <c r="AE29" s="138">
        <f t="shared" si="0"/>
        <v>-2.0496003279357744E-4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42597</v>
      </c>
      <c r="X30" s="10">
        <v>97.4</v>
      </c>
      <c r="Y30" s="10">
        <v>97.67</v>
      </c>
      <c r="Z30" s="10">
        <v>97.13</v>
      </c>
      <c r="AA30" s="10">
        <v>97.58</v>
      </c>
      <c r="AB30" s="95">
        <v>2397200</v>
      </c>
      <c r="AC30" s="10">
        <v>97.58</v>
      </c>
      <c r="AD30" s="2"/>
      <c r="AE30" s="138">
        <f t="shared" si="0"/>
        <v>1.5395668685209696E-3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42594</v>
      </c>
      <c r="X31" s="10">
        <v>97.32</v>
      </c>
      <c r="Y31" s="10">
        <v>97.45</v>
      </c>
      <c r="Z31" s="10">
        <v>96.89</v>
      </c>
      <c r="AA31" s="10">
        <v>97.43</v>
      </c>
      <c r="AB31" s="95">
        <v>2362500</v>
      </c>
      <c r="AC31" s="10">
        <v>97.43</v>
      </c>
      <c r="AD31" s="2"/>
      <c r="AE31" s="138">
        <f t="shared" si="0"/>
        <v>4.4329896907218114E-3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42593</v>
      </c>
      <c r="X32" s="10">
        <v>97.38</v>
      </c>
      <c r="Y32" s="10">
        <v>97.67</v>
      </c>
      <c r="Z32" s="10">
        <v>96.8</v>
      </c>
      <c r="AA32" s="10">
        <v>97</v>
      </c>
      <c r="AB32" s="95">
        <v>3870900</v>
      </c>
      <c r="AC32" s="10">
        <v>97</v>
      </c>
      <c r="AD32" s="2"/>
      <c r="AE32" s="138">
        <f t="shared" si="0"/>
        <v>-1.1327360724950886E-3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42592</v>
      </c>
      <c r="X33" s="10">
        <v>97.51</v>
      </c>
      <c r="Y33" s="10">
        <v>97.95</v>
      </c>
      <c r="Z33" s="10">
        <v>96.95</v>
      </c>
      <c r="AA33" s="10">
        <v>97.11</v>
      </c>
      <c r="AB33" s="95">
        <v>3784100</v>
      </c>
      <c r="AC33" s="10">
        <v>97.11</v>
      </c>
      <c r="AD33" s="2"/>
      <c r="AE33" s="138">
        <f t="shared" si="0"/>
        <v>-3.4889687018984095E-3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42591</v>
      </c>
      <c r="X34" s="10">
        <v>97.46</v>
      </c>
      <c r="Y34" s="10">
        <v>97.8</v>
      </c>
      <c r="Z34" s="10">
        <v>96.95</v>
      </c>
      <c r="AA34" s="10">
        <v>97.45</v>
      </c>
      <c r="AB34" s="95">
        <v>2465300</v>
      </c>
      <c r="AC34" s="10">
        <v>97.45</v>
      </c>
      <c r="AD34" s="2"/>
      <c r="AE34" s="138">
        <f t="shared" si="0"/>
        <v>2.7783494546202991E-3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42590</v>
      </c>
      <c r="X35" s="10">
        <v>97.37</v>
      </c>
      <c r="Y35" s="10">
        <v>97.62</v>
      </c>
      <c r="Z35" s="10">
        <v>96.85</v>
      </c>
      <c r="AA35" s="10">
        <v>97.18</v>
      </c>
      <c r="AB35" s="95">
        <v>3603400</v>
      </c>
      <c r="AC35" s="10">
        <v>97.18</v>
      </c>
      <c r="AD35" s="2"/>
      <c r="AE35" s="138">
        <f t="shared" si="0"/>
        <v>-1.951319708329069E-3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42587</v>
      </c>
      <c r="X36" s="10">
        <v>97.38</v>
      </c>
      <c r="Y36" s="10">
        <v>97.91</v>
      </c>
      <c r="Z36" s="10">
        <v>96.92</v>
      </c>
      <c r="AA36" s="10">
        <v>97.37</v>
      </c>
      <c r="AB36" s="95">
        <v>3797700</v>
      </c>
      <c r="AC36" s="10">
        <v>97.37</v>
      </c>
      <c r="AD36" s="2"/>
      <c r="AE36" s="138">
        <f t="shared" si="0"/>
        <v>4.1249871094153345E-3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42586</v>
      </c>
      <c r="X37" s="10">
        <v>97.26</v>
      </c>
      <c r="Y37" s="10">
        <v>97.93</v>
      </c>
      <c r="Z37" s="10">
        <v>96.27</v>
      </c>
      <c r="AA37" s="10">
        <v>96.97</v>
      </c>
      <c r="AB37" s="95">
        <v>4126000</v>
      </c>
      <c r="AC37" s="10">
        <v>96.97</v>
      </c>
      <c r="AD37" s="2"/>
      <c r="AE37" s="138">
        <f t="shared" si="0"/>
        <v>-4.7213383967977807E-3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42585</v>
      </c>
      <c r="X38" s="10">
        <v>97.7</v>
      </c>
      <c r="Y38" s="10">
        <v>97.99</v>
      </c>
      <c r="Z38" s="10">
        <v>96.96</v>
      </c>
      <c r="AA38" s="10">
        <v>97.43</v>
      </c>
      <c r="AB38" s="95">
        <v>6236900</v>
      </c>
      <c r="AC38" s="10">
        <v>97.43</v>
      </c>
      <c r="AD38" s="2"/>
      <c r="AE38" s="138">
        <f t="shared" si="0"/>
        <v>-6.4246379767488593E-3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42584</v>
      </c>
      <c r="X39" s="10">
        <v>95.75</v>
      </c>
      <c r="Y39" s="10">
        <v>98.66</v>
      </c>
      <c r="Z39" s="10">
        <v>95.62</v>
      </c>
      <c r="AA39" s="10">
        <v>98.06</v>
      </c>
      <c r="AB39" s="95">
        <v>12545900</v>
      </c>
      <c r="AC39" s="10">
        <v>98.06</v>
      </c>
      <c r="AD39" s="2"/>
      <c r="AE39" s="138">
        <f t="shared" si="0"/>
        <v>4.888223339394604E-2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42583</v>
      </c>
      <c r="X40" s="10">
        <v>92.58</v>
      </c>
      <c r="Y40" s="10">
        <v>94.05</v>
      </c>
      <c r="Z40" s="10">
        <v>92.27</v>
      </c>
      <c r="AA40" s="10">
        <v>93.49</v>
      </c>
      <c r="AB40" s="95">
        <v>6605000</v>
      </c>
      <c r="AC40" s="10">
        <v>93.49</v>
      </c>
      <c r="AD40" s="2"/>
      <c r="AE40" s="138">
        <f t="shared" si="0"/>
        <v>8.3045729076789421E-3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99.66</v>
      </c>
      <c r="Q41" s="2"/>
      <c r="W41" s="133">
        <v>42580</v>
      </c>
      <c r="X41" s="10">
        <v>93.45</v>
      </c>
      <c r="Y41" s="10">
        <v>93.55</v>
      </c>
      <c r="Z41" s="10">
        <v>92.36</v>
      </c>
      <c r="AA41" s="10">
        <v>92.72</v>
      </c>
      <c r="AB41" s="95">
        <v>6120600</v>
      </c>
      <c r="AC41" s="10">
        <v>92.72</v>
      </c>
      <c r="AD41" s="2"/>
      <c r="AE41" s="138">
        <f t="shared" si="0"/>
        <v>-7.1742156547810465E-3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8">O42*$Q$4</f>
        <v>98.754000000000005</v>
      </c>
      <c r="Q42" s="2"/>
      <c r="T42" s="91" t="s">
        <v>113</v>
      </c>
      <c r="W42" s="133">
        <v>42579</v>
      </c>
      <c r="X42" s="10">
        <v>92.67</v>
      </c>
      <c r="Y42" s="10">
        <v>93.72</v>
      </c>
      <c r="Z42" s="10">
        <v>92.16</v>
      </c>
      <c r="AA42" s="10">
        <v>93.39</v>
      </c>
      <c r="AB42" s="95">
        <v>3857300</v>
      </c>
      <c r="AC42" s="10">
        <v>93.39</v>
      </c>
      <c r="AD42" s="2"/>
      <c r="AE42" s="138">
        <f t="shared" si="0"/>
        <v>7.1174377224199059E-3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8"/>
        <v>97.847999999999999</v>
      </c>
      <c r="Q43" s="2"/>
      <c r="T43" s="128" t="s">
        <v>98</v>
      </c>
      <c r="U43" s="129">
        <v>90.57</v>
      </c>
      <c r="W43" s="133">
        <v>42578</v>
      </c>
      <c r="X43" s="10">
        <v>93.88</v>
      </c>
      <c r="Y43" s="10">
        <v>94</v>
      </c>
      <c r="Z43" s="10">
        <v>92.7</v>
      </c>
      <c r="AA43" s="10">
        <v>92.73</v>
      </c>
      <c r="AB43" s="95">
        <v>4633900</v>
      </c>
      <c r="AC43" s="10">
        <v>92.73</v>
      </c>
      <c r="AD43" s="2"/>
      <c r="AE43" s="138">
        <f t="shared" si="0"/>
        <v>-1.1933937133723926E-2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8"/>
        <v>96.941999999999993</v>
      </c>
      <c r="Q44" s="2"/>
      <c r="T44" s="93" t="s">
        <v>99</v>
      </c>
      <c r="U44" s="130">
        <v>90.25</v>
      </c>
      <c r="W44" s="133">
        <v>42577</v>
      </c>
      <c r="X44" s="10">
        <v>94.2</v>
      </c>
      <c r="Y44" s="10">
        <v>94.45</v>
      </c>
      <c r="Z44" s="10">
        <v>93.39</v>
      </c>
      <c r="AA44" s="10">
        <v>93.85</v>
      </c>
      <c r="AB44" s="95">
        <v>4901200</v>
      </c>
      <c r="AC44" s="10">
        <v>93.85</v>
      </c>
      <c r="AD44" s="2"/>
      <c r="AE44" s="138">
        <f t="shared" si="0"/>
        <v>-2.020416843896311E-3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8"/>
        <v>96.036000000000001</v>
      </c>
      <c r="Q45" s="2"/>
      <c r="T45" s="93" t="s">
        <v>100</v>
      </c>
      <c r="U45" s="130" t="s">
        <v>596</v>
      </c>
      <c r="W45" s="133">
        <v>42576</v>
      </c>
      <c r="X45" s="10">
        <v>95.75</v>
      </c>
      <c r="Y45" s="10">
        <v>96.22</v>
      </c>
      <c r="Z45" s="10">
        <v>93.73</v>
      </c>
      <c r="AA45" s="10">
        <v>94.04</v>
      </c>
      <c r="AB45" s="95">
        <v>7405200</v>
      </c>
      <c r="AC45" s="10">
        <v>94.04</v>
      </c>
      <c r="AD45" s="2"/>
      <c r="AE45" s="138">
        <f t="shared" si="0"/>
        <v>-2.5996892801657068E-2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8"/>
        <v>95.13</v>
      </c>
      <c r="Q46" s="2"/>
      <c r="T46" s="93" t="s">
        <v>101</v>
      </c>
      <c r="U46" s="130" t="s">
        <v>597</v>
      </c>
      <c r="W46" s="133">
        <v>42573</v>
      </c>
      <c r="X46" s="10">
        <v>97.08</v>
      </c>
      <c r="Y46" s="10">
        <v>97.14</v>
      </c>
      <c r="Z46" s="10">
        <v>96.2</v>
      </c>
      <c r="AA46" s="10">
        <v>96.55</v>
      </c>
      <c r="AB46" s="95">
        <v>2955700</v>
      </c>
      <c r="AC46" s="10">
        <v>96.55</v>
      </c>
      <c r="AD46" s="2"/>
      <c r="AE46" s="138">
        <f t="shared" si="0"/>
        <v>-4.1258380608562017E-3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8"/>
        <v>94.224000000000004</v>
      </c>
      <c r="Q47" s="2"/>
      <c r="T47" s="93" t="s">
        <v>102</v>
      </c>
      <c r="U47" s="130">
        <v>111.07</v>
      </c>
      <c r="W47" s="133">
        <v>42572</v>
      </c>
      <c r="X47" s="10">
        <v>97</v>
      </c>
      <c r="Y47" s="10">
        <v>97.12</v>
      </c>
      <c r="Z47" s="10">
        <v>96.55</v>
      </c>
      <c r="AA47" s="10">
        <v>96.95</v>
      </c>
      <c r="AB47" s="95">
        <v>3023000</v>
      </c>
      <c r="AC47" s="10">
        <v>96.95</v>
      </c>
      <c r="AD47" s="2"/>
      <c r="AE47" s="138">
        <f t="shared" si="0"/>
        <v>-5.1546391752577136E-4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8"/>
        <v>93.317999999999998</v>
      </c>
      <c r="Q48" s="2"/>
      <c r="T48" s="93" t="s">
        <v>103</v>
      </c>
      <c r="U48" s="130">
        <v>0.84345899999999996</v>
      </c>
      <c r="W48" s="133">
        <v>42571</v>
      </c>
      <c r="X48" s="10">
        <v>97.26</v>
      </c>
      <c r="Y48" s="10">
        <v>97.37</v>
      </c>
      <c r="Z48" s="10">
        <v>96.65</v>
      </c>
      <c r="AA48" s="10">
        <v>97</v>
      </c>
      <c r="AB48" s="95">
        <v>3486000</v>
      </c>
      <c r="AC48" s="10">
        <v>97</v>
      </c>
      <c r="AD48" s="2"/>
      <c r="AE48" s="138">
        <f t="shared" si="0"/>
        <v>1.0319917440659854E-3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8"/>
        <v>92.411999999999992</v>
      </c>
      <c r="Q49" s="2"/>
      <c r="T49" s="93" t="s">
        <v>104</v>
      </c>
      <c r="U49" s="130" t="s">
        <v>415</v>
      </c>
      <c r="W49" s="133">
        <v>42570</v>
      </c>
      <c r="X49" s="10">
        <v>96.45</v>
      </c>
      <c r="Y49" s="10">
        <v>96.92</v>
      </c>
      <c r="Z49" s="10">
        <v>96.31</v>
      </c>
      <c r="AA49" s="10">
        <v>96.9</v>
      </c>
      <c r="AB49" s="95">
        <v>3101100</v>
      </c>
      <c r="AC49" s="10">
        <v>96.9</v>
      </c>
      <c r="AD49" s="2"/>
      <c r="AE49" s="138" t="e">
        <f t="shared" si="0"/>
        <v>#DIV/0!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8"/>
        <v>91.506</v>
      </c>
      <c r="Q50" s="2"/>
      <c r="T50" s="93"/>
      <c r="U50" s="130"/>
      <c r="W50" s="133">
        <v>42570</v>
      </c>
      <c r="X50" s="10" t="s">
        <v>414</v>
      </c>
      <c r="Y50" s="10"/>
      <c r="Z50" s="10"/>
      <c r="AA50" s="10"/>
      <c r="AB50" s="95"/>
      <c r="AC50" s="10"/>
      <c r="AD50" s="2"/>
      <c r="AE50" s="138">
        <f t="shared" si="0"/>
        <v>-1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8"/>
        <v>90.6</v>
      </c>
      <c r="Q51" s="2"/>
      <c r="T51" s="93" t="s">
        <v>105</v>
      </c>
      <c r="U51" s="130" t="s">
        <v>598</v>
      </c>
      <c r="W51" s="133">
        <v>42569</v>
      </c>
      <c r="X51" s="10">
        <v>97.44</v>
      </c>
      <c r="Y51" s="10">
        <v>97.69</v>
      </c>
      <c r="Z51" s="10">
        <v>96.76</v>
      </c>
      <c r="AA51" s="10">
        <v>96.87</v>
      </c>
      <c r="AB51" s="95">
        <v>3571200</v>
      </c>
      <c r="AC51" s="10">
        <v>96.45</v>
      </c>
      <c r="AD51" s="2"/>
      <c r="AE51" s="138">
        <f t="shared" si="0"/>
        <v>-2.1725636250775615E-3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8"/>
        <v>89.693999999999988</v>
      </c>
      <c r="Q52" s="2"/>
      <c r="T52" s="93" t="s">
        <v>106</v>
      </c>
      <c r="U52" s="130" t="s">
        <v>416</v>
      </c>
      <c r="W52" s="133">
        <v>42566</v>
      </c>
      <c r="X52" s="10">
        <v>97.95</v>
      </c>
      <c r="Y52" s="10">
        <v>97.95</v>
      </c>
      <c r="Z52" s="10">
        <v>96.91</v>
      </c>
      <c r="AA52" s="10">
        <v>97.09</v>
      </c>
      <c r="AB52" s="95">
        <v>3346200</v>
      </c>
      <c r="AC52" s="10">
        <v>96.66</v>
      </c>
      <c r="AD52" s="2"/>
      <c r="AE52" s="138">
        <f t="shared" si="0"/>
        <v>-3.8132536328970845E-3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8"/>
        <v>88.787999999999997</v>
      </c>
      <c r="Q53" s="2"/>
      <c r="T53" s="93" t="s">
        <v>107</v>
      </c>
      <c r="U53" s="131">
        <v>3865273</v>
      </c>
      <c r="W53" s="133">
        <v>42565</v>
      </c>
      <c r="X53" s="10">
        <v>98.21</v>
      </c>
      <c r="Y53" s="10">
        <v>98.24</v>
      </c>
      <c r="Z53" s="10">
        <v>97.27</v>
      </c>
      <c r="AA53" s="10">
        <v>97.46</v>
      </c>
      <c r="AB53" s="95">
        <v>4816100</v>
      </c>
      <c r="AC53" s="10">
        <v>97.03</v>
      </c>
      <c r="AD53" s="2"/>
      <c r="AE53" s="138">
        <f t="shared" si="0"/>
        <v>-1.7489711934156604E-3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8"/>
        <v>87.881999999999991</v>
      </c>
      <c r="T54" s="93" t="s">
        <v>110</v>
      </c>
      <c r="U54" s="131">
        <v>4855500</v>
      </c>
      <c r="W54" s="133">
        <v>42564</v>
      </c>
      <c r="X54" s="10">
        <v>96.74</v>
      </c>
      <c r="Y54" s="10">
        <v>97.69</v>
      </c>
      <c r="Z54" s="10">
        <v>96.53</v>
      </c>
      <c r="AA54" s="10">
        <v>97.63</v>
      </c>
      <c r="AB54" s="95">
        <v>4276700</v>
      </c>
      <c r="AC54" s="10">
        <v>97.2</v>
      </c>
      <c r="AD54" s="2"/>
      <c r="AE54" s="138">
        <f t="shared" si="0"/>
        <v>1.2078300708038281E-2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8"/>
        <v>86.975999999999985</v>
      </c>
      <c r="T55" s="93" t="s">
        <v>108</v>
      </c>
      <c r="U55" s="130" t="s">
        <v>599</v>
      </c>
      <c r="W55" s="133">
        <v>42563</v>
      </c>
      <c r="X55" s="10">
        <v>96.83</v>
      </c>
      <c r="Y55" s="10">
        <v>97</v>
      </c>
      <c r="Z55" s="10">
        <v>95.9</v>
      </c>
      <c r="AA55" s="10">
        <v>96.46</v>
      </c>
      <c r="AB55" s="95">
        <v>3974300</v>
      </c>
      <c r="AC55" s="10">
        <v>96.04</v>
      </c>
      <c r="AD55" s="2"/>
      <c r="AE55" s="138">
        <f t="shared" si="0"/>
        <v>-3.9410910599460003E-3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8"/>
        <v>86.07</v>
      </c>
      <c r="T56" s="93" t="s">
        <v>111</v>
      </c>
      <c r="U56" s="130">
        <v>20.84</v>
      </c>
      <c r="W56" s="133">
        <v>42562</v>
      </c>
      <c r="X56" s="10">
        <v>96.69</v>
      </c>
      <c r="Y56" s="10">
        <v>97.21</v>
      </c>
      <c r="Z56" s="10">
        <v>96.5</v>
      </c>
      <c r="AA56" s="10">
        <v>96.84</v>
      </c>
      <c r="AB56" s="95">
        <v>3567300</v>
      </c>
      <c r="AC56" s="10">
        <v>96.42</v>
      </c>
      <c r="AD56" s="2"/>
      <c r="AE56" s="138">
        <f t="shared" si="0"/>
        <v>1.0382059800664312E-3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8"/>
        <v>85.163999999999987</v>
      </c>
      <c r="T57" s="93" t="s">
        <v>112</v>
      </c>
      <c r="U57" s="130">
        <v>4.3499999999999996</v>
      </c>
      <c r="W57" s="133">
        <v>42559</v>
      </c>
      <c r="X57" s="10">
        <v>96.34</v>
      </c>
      <c r="Y57" s="10">
        <v>96.82</v>
      </c>
      <c r="Z57" s="10">
        <v>95.59</v>
      </c>
      <c r="AA57" s="10">
        <v>96.74</v>
      </c>
      <c r="AB57" s="95">
        <v>3722600</v>
      </c>
      <c r="AC57" s="10">
        <v>96.32</v>
      </c>
      <c r="AD57" s="2"/>
      <c r="AE57" s="138">
        <f t="shared" si="0"/>
        <v>1.3041649137568223E-2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8"/>
        <v>84.257999999999996</v>
      </c>
      <c r="T58" s="93" t="s">
        <v>109</v>
      </c>
      <c r="U58" s="130" t="s">
        <v>600</v>
      </c>
      <c r="W58" s="133">
        <v>42558</v>
      </c>
      <c r="X58" s="10">
        <v>96.29</v>
      </c>
      <c r="Y58" s="10">
        <v>96.43</v>
      </c>
      <c r="Z58" s="10">
        <v>95.21</v>
      </c>
      <c r="AA58" s="10">
        <v>95.5</v>
      </c>
      <c r="AB58" s="95">
        <v>4199100</v>
      </c>
      <c r="AC58" s="10">
        <v>95.08</v>
      </c>
      <c r="AD58" s="2"/>
      <c r="AE58" s="138">
        <f t="shared" si="0"/>
        <v>-5.8552906733584376E-3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8"/>
        <v>83.352000000000004</v>
      </c>
      <c r="W59" s="133">
        <v>42557</v>
      </c>
      <c r="X59" s="10">
        <v>94.85</v>
      </c>
      <c r="Y59" s="10">
        <v>96.14</v>
      </c>
      <c r="Z59" s="10">
        <v>94.72</v>
      </c>
      <c r="AA59" s="10">
        <v>96.06</v>
      </c>
      <c r="AB59" s="95">
        <v>5637500</v>
      </c>
      <c r="AC59" s="10">
        <v>95.64</v>
      </c>
      <c r="AD59" s="2"/>
      <c r="AE59" s="138">
        <f t="shared" si="0"/>
        <v>1.1421319796954377E-2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8"/>
        <v>82.445999999999998</v>
      </c>
      <c r="W60" s="133">
        <v>42556</v>
      </c>
      <c r="X60" s="10">
        <v>94.49</v>
      </c>
      <c r="Y60" s="10">
        <v>95.53</v>
      </c>
      <c r="Z60" s="10">
        <v>94.42</v>
      </c>
      <c r="AA60" s="10">
        <v>94.98</v>
      </c>
      <c r="AB60" s="95">
        <v>4269000</v>
      </c>
      <c r="AC60" s="10">
        <v>94.56</v>
      </c>
      <c r="AD60" s="2"/>
      <c r="AE60" s="138">
        <f t="shared" si="0"/>
        <v>-2.1146119687032172E-4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8"/>
        <v>81.539999999999992</v>
      </c>
      <c r="W61" s="133">
        <v>42552</v>
      </c>
      <c r="X61" s="10">
        <v>95.88</v>
      </c>
      <c r="Y61" s="10">
        <v>96.04</v>
      </c>
      <c r="Z61" s="10">
        <v>94.72</v>
      </c>
      <c r="AA61" s="10">
        <v>95</v>
      </c>
      <c r="AB61" s="95">
        <v>3783900</v>
      </c>
      <c r="AC61" s="10">
        <v>94.58</v>
      </c>
      <c r="AD61" s="2"/>
      <c r="AE61" s="138">
        <f t="shared" si="0"/>
        <v>-7.7633235417540192E-3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42551</v>
      </c>
      <c r="X62" s="10">
        <v>94.8</v>
      </c>
      <c r="Y62" s="10">
        <v>95.74</v>
      </c>
      <c r="Z62" s="10">
        <v>94.36</v>
      </c>
      <c r="AA62" s="10">
        <v>95.74</v>
      </c>
      <c r="AB62" s="95">
        <v>4936900</v>
      </c>
      <c r="AC62" s="10">
        <v>95.32</v>
      </c>
      <c r="AD62" s="2"/>
      <c r="AE62" s="138">
        <f t="shared" si="0"/>
        <v>1.4042553191489393E-2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42550</v>
      </c>
      <c r="X63" s="10">
        <v>94.28</v>
      </c>
      <c r="Y63" s="10">
        <v>94.65</v>
      </c>
      <c r="Z63" s="10">
        <v>94.01</v>
      </c>
      <c r="AA63" s="10">
        <v>94.41</v>
      </c>
      <c r="AB63" s="95">
        <v>4695900</v>
      </c>
      <c r="AC63" s="10">
        <v>94</v>
      </c>
      <c r="AD63" s="2"/>
      <c r="AE63" s="138">
        <f t="shared" si="0"/>
        <v>7.6106763854646431E-3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42549</v>
      </c>
      <c r="X64" s="10">
        <v>94.17</v>
      </c>
      <c r="Y64" s="10">
        <v>94.4</v>
      </c>
      <c r="Z64" s="10">
        <v>92.81</v>
      </c>
      <c r="AA64" s="10">
        <v>93.7</v>
      </c>
      <c r="AB64" s="95">
        <v>4486000</v>
      </c>
      <c r="AC64" s="10">
        <v>93.29</v>
      </c>
      <c r="AD64" s="2"/>
      <c r="AE64" s="138">
        <f t="shared" si="0"/>
        <v>4.9552946245825513E-3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42548</v>
      </c>
      <c r="X65" s="10">
        <v>93.26</v>
      </c>
      <c r="Y65" s="10">
        <v>93.6</v>
      </c>
      <c r="Z65" s="10">
        <v>92.7</v>
      </c>
      <c r="AA65" s="10">
        <v>93.24</v>
      </c>
      <c r="AB65" s="95">
        <v>6977700</v>
      </c>
      <c r="AC65" s="10">
        <v>92.83</v>
      </c>
      <c r="AD65" s="2"/>
      <c r="AE65" s="138">
        <f t="shared" si="0"/>
        <v>-3.2213035541716062E-3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42545</v>
      </c>
      <c r="X66" s="10">
        <v>92.11</v>
      </c>
      <c r="Y66" s="10">
        <v>94.52</v>
      </c>
      <c r="Z66" s="10">
        <v>91.75</v>
      </c>
      <c r="AA66" s="10">
        <v>93.54</v>
      </c>
      <c r="AB66" s="95">
        <v>8652700</v>
      </c>
      <c r="AC66" s="10">
        <v>93.13</v>
      </c>
      <c r="AD66" s="2"/>
      <c r="AE66" s="138">
        <f t="shared" si="0"/>
        <v>-5.1276573015703875E-3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42544</v>
      </c>
      <c r="X67" s="10">
        <v>94.44</v>
      </c>
      <c r="Y67" s="10">
        <v>94.49</v>
      </c>
      <c r="Z67" s="10">
        <v>93.44</v>
      </c>
      <c r="AA67" s="10">
        <v>94.02</v>
      </c>
      <c r="AB67" s="95">
        <v>3862700</v>
      </c>
      <c r="AC67" s="10">
        <v>93.61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42543</v>
      </c>
      <c r="X68" s="10">
        <v>93.5</v>
      </c>
      <c r="Y68" s="10">
        <v>94.05</v>
      </c>
      <c r="Z68" s="10">
        <v>93.23</v>
      </c>
      <c r="AA68" s="10">
        <v>93.73</v>
      </c>
      <c r="AB68" s="95">
        <v>4545300</v>
      </c>
      <c r="AC68" s="10">
        <v>93.32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19" priority="9">
      <formula>F33&gt;0</formula>
    </cfRule>
    <cfRule type="expression" dxfId="618" priority="10">
      <formula>F33&lt;0</formula>
    </cfRule>
  </conditionalFormatting>
  <conditionalFormatting sqref="Q7">
    <cfRule type="expression" dxfId="617" priority="7">
      <formula>Q7&gt;0</formula>
    </cfRule>
    <cfRule type="expression" dxfId="616" priority="8">
      <formula>Q7&lt;0</formula>
    </cfRule>
  </conditionalFormatting>
  <conditionalFormatting sqref="Q8">
    <cfRule type="expression" dxfId="615" priority="5">
      <formula>Q8&gt;0</formula>
    </cfRule>
    <cfRule type="expression" dxfId="614" priority="6">
      <formula>Q8&lt;0</formula>
    </cfRule>
  </conditionalFormatting>
  <conditionalFormatting sqref="F25:F32">
    <cfRule type="expression" dxfId="613" priority="3">
      <formula>F25&gt;0</formula>
    </cfRule>
    <cfRule type="expression" dxfId="612" priority="4">
      <formula>F25&lt;0</formula>
    </cfRule>
  </conditionalFormatting>
  <conditionalFormatting sqref="H25:H32">
    <cfRule type="expression" dxfId="611" priority="1">
      <formula>H25&gt;0</formula>
    </cfRule>
    <cfRule type="expression" dxfId="6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0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9478</v>
      </c>
      <c r="T2" s="42">
        <v>42620</v>
      </c>
      <c r="U2" s="34" t="s">
        <v>347</v>
      </c>
      <c r="W2" s="133">
        <v>42636</v>
      </c>
      <c r="X2" s="10">
        <v>14.71</v>
      </c>
      <c r="Y2" s="10">
        <v>15.1</v>
      </c>
      <c r="Z2" s="10">
        <v>14.26</v>
      </c>
      <c r="AA2" s="10">
        <v>14.49</v>
      </c>
      <c r="AB2" s="95">
        <v>21982100</v>
      </c>
      <c r="AC2" s="10">
        <v>14.49</v>
      </c>
      <c r="AE2" s="138">
        <f t="shared" ref="AE2:AE14" si="0">AC2/AC3-1</f>
        <v>-2.5554808338937418E-2</v>
      </c>
    </row>
    <row r="3" spans="1:41" x14ac:dyDescent="0.25">
      <c r="A3" s="23" t="s">
        <v>71</v>
      </c>
      <c r="B3" s="53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4">
        <f>IF(Q2=0, Q4, (F204-K204-M204)/Q2)</f>
        <v>15.992121650136973</v>
      </c>
      <c r="W3" s="133">
        <v>42635</v>
      </c>
      <c r="X3" s="10">
        <v>14.8</v>
      </c>
      <c r="Y3" s="10">
        <v>15.23</v>
      </c>
      <c r="Z3" s="10">
        <v>14.74</v>
      </c>
      <c r="AA3" s="10">
        <v>14.87</v>
      </c>
      <c r="AB3" s="95">
        <v>17035300</v>
      </c>
      <c r="AC3" s="10">
        <v>14.87</v>
      </c>
      <c r="AE3" s="138">
        <f t="shared" si="0"/>
        <v>1.5017064846416295E-2</v>
      </c>
      <c r="AL3" s="234"/>
      <c r="AO3" s="234"/>
    </row>
    <row r="4" spans="1:41" x14ac:dyDescent="0.25">
      <c r="B4" s="53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14.49</v>
      </c>
      <c r="R4" s="529">
        <v>-2.5600000000000001E-2</v>
      </c>
      <c r="W4" s="133">
        <v>42634</v>
      </c>
      <c r="X4" s="10">
        <v>14.11</v>
      </c>
      <c r="Y4" s="10">
        <v>14.68</v>
      </c>
      <c r="Z4" s="10">
        <v>14.07</v>
      </c>
      <c r="AA4" s="10">
        <v>14.65</v>
      </c>
      <c r="AB4" s="95">
        <v>18859300</v>
      </c>
      <c r="AC4" s="10">
        <v>14.65</v>
      </c>
      <c r="AE4" s="138">
        <f t="shared" si="0"/>
        <v>5.6236481614996503E-2</v>
      </c>
      <c r="AJ4" s="235"/>
      <c r="AL4" s="234"/>
      <c r="AO4" s="234"/>
    </row>
    <row r="5" spans="1:41" x14ac:dyDescent="0.25">
      <c r="B5" s="57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137336.22</v>
      </c>
      <c r="T5" s="67"/>
      <c r="W5" s="133">
        <v>42633</v>
      </c>
      <c r="X5" s="10">
        <v>14.02</v>
      </c>
      <c r="Y5" s="10">
        <v>14.31</v>
      </c>
      <c r="Z5" s="10">
        <v>13.8</v>
      </c>
      <c r="AA5" s="10">
        <v>13.87</v>
      </c>
      <c r="AB5" s="95">
        <v>15967200</v>
      </c>
      <c r="AC5" s="10">
        <v>13.87</v>
      </c>
      <c r="AE5" s="138">
        <f t="shared" si="0"/>
        <v>-1.5613910574875822E-2</v>
      </c>
    </row>
    <row r="6" spans="1:41" x14ac:dyDescent="0.25">
      <c r="B6" s="57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151573.32899999822</v>
      </c>
      <c r="W6" s="133">
        <v>42632</v>
      </c>
      <c r="X6" s="10">
        <v>14.5</v>
      </c>
      <c r="Y6" s="10">
        <v>14.63</v>
      </c>
      <c r="Z6" s="10">
        <v>14.08</v>
      </c>
      <c r="AA6" s="10">
        <v>14.09</v>
      </c>
      <c r="AB6" s="95">
        <v>12868800</v>
      </c>
      <c r="AC6" s="10">
        <v>14.09</v>
      </c>
      <c r="AE6" s="138">
        <f t="shared" si="0"/>
        <v>-1.0533707865168607E-2</v>
      </c>
    </row>
    <row r="7" spans="1:41" x14ac:dyDescent="0.25">
      <c r="B7" s="57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7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-14237.10899999828</v>
      </c>
      <c r="R7">
        <v>2936</v>
      </c>
      <c r="U7" s="184"/>
      <c r="W7" s="133">
        <v>42629</v>
      </c>
      <c r="X7" s="10">
        <v>13.95</v>
      </c>
      <c r="Y7" s="10">
        <v>14.28</v>
      </c>
      <c r="Z7" s="10">
        <v>13.9</v>
      </c>
      <c r="AA7" s="10">
        <v>14.24</v>
      </c>
      <c r="AB7" s="95">
        <v>12956500</v>
      </c>
      <c r="AC7" s="10">
        <v>14.24</v>
      </c>
      <c r="AE7" s="138">
        <f t="shared" si="0"/>
        <v>-1.4025245441794398E-3</v>
      </c>
    </row>
    <row r="8" spans="1:41" x14ac:dyDescent="0.25">
      <c r="B8" s="57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7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K204+M204-F204+Q2*Q4</f>
        <v>-14237.10899999828</v>
      </c>
      <c r="W8" s="133">
        <v>42628</v>
      </c>
      <c r="X8" s="10">
        <v>14.12</v>
      </c>
      <c r="Y8" s="10">
        <v>14.5</v>
      </c>
      <c r="Z8" s="10">
        <v>14.08</v>
      </c>
      <c r="AA8" s="10">
        <v>14.26</v>
      </c>
      <c r="AB8" s="95">
        <v>12191200</v>
      </c>
      <c r="AC8" s="10">
        <v>14.26</v>
      </c>
      <c r="AE8" s="138">
        <f t="shared" si="0"/>
        <v>1.7844396859386213E-2</v>
      </c>
    </row>
    <row r="9" spans="1:41" x14ac:dyDescent="0.25">
      <c r="B9" s="57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-9.3928853406646806E-2</v>
      </c>
      <c r="W9" s="133">
        <v>42627</v>
      </c>
      <c r="X9" s="10">
        <v>14.3</v>
      </c>
      <c r="Y9" s="10">
        <v>14.58</v>
      </c>
      <c r="Z9" s="10">
        <v>13.95</v>
      </c>
      <c r="AA9" s="10">
        <v>14.01</v>
      </c>
      <c r="AB9" s="95">
        <v>18840400</v>
      </c>
      <c r="AC9" s="10">
        <v>14.01</v>
      </c>
      <c r="AE9" s="138">
        <f t="shared" si="0"/>
        <v>-2.3012552301255207E-2</v>
      </c>
    </row>
    <row r="10" spans="1:41" ht="15" customHeight="1" x14ac:dyDescent="0.25">
      <c r="B10" s="53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77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42626</v>
      </c>
      <c r="X10" s="10">
        <v>15.09</v>
      </c>
      <c r="Y10" s="10">
        <v>15.1</v>
      </c>
      <c r="Z10" s="10">
        <v>14.23</v>
      </c>
      <c r="AA10" s="10">
        <v>14.34</v>
      </c>
      <c r="AB10" s="95">
        <v>28846500</v>
      </c>
      <c r="AC10" s="10">
        <v>14.34</v>
      </c>
      <c r="AE10" s="138">
        <f t="shared" si="0"/>
        <v>-7.3044602456367236E-2</v>
      </c>
    </row>
    <row r="11" spans="1:41" x14ac:dyDescent="0.25">
      <c r="B11" s="53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7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1.38E-2</v>
      </c>
      <c r="W11" s="133">
        <v>42625</v>
      </c>
      <c r="X11" s="10">
        <v>15.4</v>
      </c>
      <c r="Y11" s="10">
        <v>15.74</v>
      </c>
      <c r="Z11" s="10">
        <v>15.07</v>
      </c>
      <c r="AA11" s="10">
        <v>15.47</v>
      </c>
      <c r="AB11" s="95">
        <v>18951200</v>
      </c>
      <c r="AC11" s="10">
        <v>15.47</v>
      </c>
      <c r="AE11" s="138">
        <f t="shared" si="0"/>
        <v>-1.276324186343325E-2</v>
      </c>
    </row>
    <row r="12" spans="1:41" x14ac:dyDescent="0.25">
      <c r="B12" s="53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7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42622</v>
      </c>
      <c r="X12" s="10">
        <v>16.440000000000001</v>
      </c>
      <c r="Y12" s="10">
        <v>16.61</v>
      </c>
      <c r="Z12" s="10">
        <v>15.67</v>
      </c>
      <c r="AA12" s="10">
        <v>15.67</v>
      </c>
      <c r="AB12" s="95">
        <v>17156500</v>
      </c>
      <c r="AC12" s="10">
        <v>15.67</v>
      </c>
      <c r="AE12" s="138">
        <f t="shared" si="0"/>
        <v>-6.3918757467144482E-2</v>
      </c>
    </row>
    <row r="13" spans="1:41" x14ac:dyDescent="0.25">
      <c r="B13" s="53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7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42621</v>
      </c>
      <c r="X13" s="10">
        <v>15.89</v>
      </c>
      <c r="Y13" s="10">
        <v>16.899999999999999</v>
      </c>
      <c r="Z13" s="10">
        <v>15.77</v>
      </c>
      <c r="AA13" s="10">
        <v>16.739999999999998</v>
      </c>
      <c r="AB13" s="95">
        <v>26230500</v>
      </c>
      <c r="AC13" s="10">
        <v>16.739999999999998</v>
      </c>
      <c r="AE13" s="138">
        <f t="shared" si="0"/>
        <v>6.6921606118546695E-2</v>
      </c>
    </row>
    <row r="14" spans="1:41" x14ac:dyDescent="0.25">
      <c r="B14" s="53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7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42620</v>
      </c>
      <c r="X14" s="10">
        <v>15.8</v>
      </c>
      <c r="Y14" s="10">
        <v>15.93</v>
      </c>
      <c r="Z14" s="10">
        <v>15.47</v>
      </c>
      <c r="AA14" s="10">
        <v>15.69</v>
      </c>
      <c r="AB14" s="95">
        <v>12819100</v>
      </c>
      <c r="AC14" s="10">
        <v>15.69</v>
      </c>
      <c r="AE14" s="138">
        <f t="shared" si="0"/>
        <v>3.1969309462915874E-3</v>
      </c>
    </row>
    <row r="15" spans="1:41" x14ac:dyDescent="0.25">
      <c r="B15" s="53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7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42619</v>
      </c>
      <c r="X15" s="10">
        <v>15.57</v>
      </c>
      <c r="Y15" s="10">
        <v>15.71</v>
      </c>
      <c r="Z15" s="10">
        <v>15.28</v>
      </c>
      <c r="AA15" s="10">
        <v>15.64</v>
      </c>
      <c r="AB15" s="95">
        <v>10021700</v>
      </c>
      <c r="AC15" s="10">
        <v>15.64</v>
      </c>
      <c r="AE15" s="138">
        <f>AC15/AC16-1</f>
        <v>9.6836668818591765E-3</v>
      </c>
    </row>
    <row r="16" spans="1:41" x14ac:dyDescent="0.25">
      <c r="B16" s="53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7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42615</v>
      </c>
      <c r="X16" s="10">
        <v>15.37</v>
      </c>
      <c r="Y16" s="10">
        <v>15.69</v>
      </c>
      <c r="Z16" s="10">
        <v>15.35</v>
      </c>
      <c r="AA16" s="10">
        <v>15.49</v>
      </c>
      <c r="AB16" s="95">
        <v>12584600</v>
      </c>
      <c r="AC16" s="10">
        <v>15.49</v>
      </c>
      <c r="AE16" s="138">
        <f t="shared" ref="AE16:AE67" si="4">AC16/AC17-1</f>
        <v>2.5148908007941895E-2</v>
      </c>
    </row>
    <row r="17" spans="1:31" x14ac:dyDescent="0.25">
      <c r="A17" s="2"/>
      <c r="B17" s="53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7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42614</v>
      </c>
      <c r="X17" s="10">
        <v>14.96</v>
      </c>
      <c r="Y17" s="10">
        <v>15.26</v>
      </c>
      <c r="Z17" s="10">
        <v>14.82</v>
      </c>
      <c r="AA17" s="10">
        <v>15.11</v>
      </c>
      <c r="AB17" s="95">
        <v>14881800</v>
      </c>
      <c r="AC17" s="10">
        <v>15.11</v>
      </c>
      <c r="AE17" s="138">
        <f t="shared" si="4"/>
        <v>5.9920106524633532E-3</v>
      </c>
    </row>
    <row r="18" spans="1:31" x14ac:dyDescent="0.25">
      <c r="B18" s="53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42613</v>
      </c>
      <c r="X18" s="10">
        <v>15.4</v>
      </c>
      <c r="Y18" s="10">
        <v>15.51</v>
      </c>
      <c r="Z18" s="10">
        <v>14.92</v>
      </c>
      <c r="AA18" s="10">
        <v>15.02</v>
      </c>
      <c r="AB18" s="95">
        <v>17317200</v>
      </c>
      <c r="AC18" s="10">
        <v>15.02</v>
      </c>
      <c r="AE18" s="138">
        <f t="shared" si="4"/>
        <v>-3.4083601286173715E-2</v>
      </c>
    </row>
    <row r="19" spans="1:31" x14ac:dyDescent="0.25">
      <c r="A19" s="2"/>
      <c r="B19" s="53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42612</v>
      </c>
      <c r="X19" s="10">
        <v>15.99</v>
      </c>
      <c r="Y19" s="10">
        <v>16.16</v>
      </c>
      <c r="Z19" s="10">
        <v>15.42</v>
      </c>
      <c r="AA19" s="10">
        <v>15.55</v>
      </c>
      <c r="AB19" s="95">
        <v>15529300</v>
      </c>
      <c r="AC19" s="10">
        <v>15.55</v>
      </c>
      <c r="AE19" s="138">
        <f t="shared" si="4"/>
        <v>-2.7517198248905528E-2</v>
      </c>
    </row>
    <row r="20" spans="1:31" x14ac:dyDescent="0.25">
      <c r="B20" s="53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42611</v>
      </c>
      <c r="X20" s="10">
        <v>15.84</v>
      </c>
      <c r="Y20" s="10">
        <v>16.079999999999998</v>
      </c>
      <c r="Z20" s="10">
        <v>15.73</v>
      </c>
      <c r="AA20" s="10">
        <v>15.99</v>
      </c>
      <c r="AB20" s="95">
        <v>9884400</v>
      </c>
      <c r="AC20" s="10">
        <v>15.99</v>
      </c>
      <c r="AE20" s="138">
        <f t="shared" si="4"/>
        <v>2.5078369905957576E-3</v>
      </c>
    </row>
    <row r="21" spans="1:31" x14ac:dyDescent="0.25">
      <c r="B21" s="53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42608</v>
      </c>
      <c r="X21" s="10">
        <v>16.07</v>
      </c>
      <c r="Y21" s="10">
        <v>16.32</v>
      </c>
      <c r="Z21" s="10">
        <v>15.75</v>
      </c>
      <c r="AA21" s="10">
        <v>15.95</v>
      </c>
      <c r="AB21" s="95">
        <v>15538800</v>
      </c>
      <c r="AC21" s="10">
        <v>15.95</v>
      </c>
      <c r="AE21" s="138">
        <f t="shared" si="4"/>
        <v>-3.7476577139289313E-3</v>
      </c>
    </row>
    <row r="22" spans="1:31" x14ac:dyDescent="0.25">
      <c r="B22" s="53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42607</v>
      </c>
      <c r="X22" s="10">
        <v>16.02</v>
      </c>
      <c r="Y22" s="10">
        <v>16.28</v>
      </c>
      <c r="Z22" s="10">
        <v>15.91</v>
      </c>
      <c r="AA22" s="10">
        <v>16.010000000000002</v>
      </c>
      <c r="AB22" s="95">
        <v>11531900</v>
      </c>
      <c r="AC22" s="10">
        <v>16.010000000000002</v>
      </c>
      <c r="AE22" s="138">
        <f t="shared" si="4"/>
        <v>-3.1133250311330407E-3</v>
      </c>
    </row>
    <row r="23" spans="1:31" x14ac:dyDescent="0.25">
      <c r="B23" s="53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42606</v>
      </c>
      <c r="X23" s="10">
        <v>16.34</v>
      </c>
      <c r="Y23" s="10">
        <v>16.53</v>
      </c>
      <c r="Z23" s="10">
        <v>15.97</v>
      </c>
      <c r="AA23" s="10">
        <v>16.059999999999999</v>
      </c>
      <c r="AB23" s="95">
        <v>16495700</v>
      </c>
      <c r="AC23" s="10">
        <v>16.059999999999999</v>
      </c>
      <c r="AE23" s="138">
        <f t="shared" si="4"/>
        <v>-2.251978088861839E-2</v>
      </c>
    </row>
    <row r="24" spans="1:31" x14ac:dyDescent="0.25">
      <c r="B24" s="53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42605</v>
      </c>
      <c r="X24" s="10">
        <v>15.73</v>
      </c>
      <c r="Y24" s="10">
        <v>16.55</v>
      </c>
      <c r="Z24" s="10">
        <v>15.67</v>
      </c>
      <c r="AA24" s="10">
        <v>16.43</v>
      </c>
      <c r="AB24" s="95">
        <v>29790900</v>
      </c>
      <c r="AC24" s="10">
        <v>16.43</v>
      </c>
      <c r="AE24" s="138">
        <f t="shared" si="4"/>
        <v>5.0511508951406547E-2</v>
      </c>
    </row>
    <row r="25" spans="1:31" x14ac:dyDescent="0.25">
      <c r="B25" s="53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42604</v>
      </c>
      <c r="X25" s="10">
        <v>16.2</v>
      </c>
      <c r="Y25" s="10">
        <v>16.25</v>
      </c>
      <c r="Z25" s="10">
        <v>15.45</v>
      </c>
      <c r="AA25" s="10">
        <v>15.64</v>
      </c>
      <c r="AB25" s="95">
        <v>26338000</v>
      </c>
      <c r="AC25" s="10">
        <v>15.64</v>
      </c>
      <c r="AE25" s="138">
        <f t="shared" si="4"/>
        <v>-6.9047619047619024E-2</v>
      </c>
    </row>
    <row r="26" spans="1:31" x14ac:dyDescent="0.25">
      <c r="B26" s="53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42601</v>
      </c>
      <c r="X26" s="10">
        <v>16.52</v>
      </c>
      <c r="Y26" s="10">
        <v>16.850000000000001</v>
      </c>
      <c r="Z26" s="10">
        <v>16.48</v>
      </c>
      <c r="AA26" s="10">
        <v>16.8</v>
      </c>
      <c r="AB26" s="95">
        <v>16932800</v>
      </c>
      <c r="AC26" s="10">
        <v>16.8</v>
      </c>
      <c r="AE26" s="138">
        <f t="shared" si="4"/>
        <v>7.194244604316502E-3</v>
      </c>
    </row>
    <row r="27" spans="1:31" x14ac:dyDescent="0.25">
      <c r="B27" s="53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42600</v>
      </c>
      <c r="X27" s="10">
        <v>15.87</v>
      </c>
      <c r="Y27" s="10">
        <v>16.73</v>
      </c>
      <c r="Z27" s="10">
        <v>15.8</v>
      </c>
      <c r="AA27" s="10">
        <v>16.68</v>
      </c>
      <c r="AB27" s="95">
        <v>26906000</v>
      </c>
      <c r="AC27" s="10">
        <v>16.68</v>
      </c>
      <c r="AE27" s="138">
        <f t="shared" si="4"/>
        <v>6.2420382165605082E-2</v>
      </c>
    </row>
    <row r="28" spans="1:31" x14ac:dyDescent="0.25">
      <c r="B28" s="53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42599</v>
      </c>
      <c r="X28" s="10">
        <v>15.07</v>
      </c>
      <c r="Y28" s="10">
        <v>15.75</v>
      </c>
      <c r="Z28" s="10">
        <v>14.93</v>
      </c>
      <c r="AA28" s="10">
        <v>15.7</v>
      </c>
      <c r="AB28" s="95">
        <v>20862600</v>
      </c>
      <c r="AC28" s="10">
        <v>15.7</v>
      </c>
      <c r="AE28" s="138">
        <f t="shared" si="4"/>
        <v>3.4937376400790976E-2</v>
      </c>
    </row>
    <row r="29" spans="1:31" x14ac:dyDescent="0.25">
      <c r="B29" s="53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42598</v>
      </c>
      <c r="X29" s="10">
        <v>15.12</v>
      </c>
      <c r="Y29" s="10">
        <v>15.25</v>
      </c>
      <c r="Z29" s="10">
        <v>14.71</v>
      </c>
      <c r="AA29" s="10">
        <v>15.17</v>
      </c>
      <c r="AB29" s="95">
        <v>18354900</v>
      </c>
      <c r="AC29" s="10">
        <v>15.17</v>
      </c>
      <c r="AE29" s="138">
        <f t="shared" si="4"/>
        <v>1.8120805369127524E-2</v>
      </c>
    </row>
    <row r="30" spans="1:31" x14ac:dyDescent="0.25">
      <c r="B30" s="53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42597</v>
      </c>
      <c r="X30" s="10">
        <v>14.94</v>
      </c>
      <c r="Y30" s="10">
        <v>15.06</v>
      </c>
      <c r="Z30" s="10">
        <v>14.78</v>
      </c>
      <c r="AA30" s="10">
        <v>14.9</v>
      </c>
      <c r="AB30" s="95">
        <v>12045700</v>
      </c>
      <c r="AC30" s="10">
        <v>14.9</v>
      </c>
      <c r="AE30" s="138" t="e">
        <f t="shared" si="4"/>
        <v>#DIV/0!</v>
      </c>
    </row>
    <row r="31" spans="1:31" x14ac:dyDescent="0.25">
      <c r="B31" s="53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42597</v>
      </c>
      <c r="X31" s="10" t="s">
        <v>158</v>
      </c>
      <c r="Y31" s="10"/>
      <c r="Z31" s="10"/>
      <c r="AA31" s="10"/>
      <c r="AB31" s="95"/>
      <c r="AC31" s="10"/>
      <c r="AE31" s="138">
        <f t="shared" si="4"/>
        <v>-1</v>
      </c>
    </row>
    <row r="32" spans="1:31" x14ac:dyDescent="0.25">
      <c r="B32" s="53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42594</v>
      </c>
      <c r="X32" s="10">
        <v>14.6</v>
      </c>
      <c r="Y32" s="10">
        <v>14.92</v>
      </c>
      <c r="Z32" s="10">
        <v>14.55</v>
      </c>
      <c r="AA32" s="10">
        <v>14.72</v>
      </c>
      <c r="AB32" s="95">
        <v>13455700</v>
      </c>
      <c r="AC32" s="10">
        <v>14.67</v>
      </c>
      <c r="AE32" s="138">
        <f t="shared" si="4"/>
        <v>1.8750000000000044E-2</v>
      </c>
    </row>
    <row r="33" spans="2:31" x14ac:dyDescent="0.25">
      <c r="B33" s="53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8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42593</v>
      </c>
      <c r="X33" s="10">
        <v>14.15</v>
      </c>
      <c r="Y33" s="10">
        <v>14.63</v>
      </c>
      <c r="Z33" s="10">
        <v>14.01</v>
      </c>
      <c r="AA33" s="10">
        <v>14.45</v>
      </c>
      <c r="AB33" s="95">
        <v>13615900</v>
      </c>
      <c r="AC33" s="10">
        <v>14.4</v>
      </c>
      <c r="AE33" s="138">
        <f t="shared" si="4"/>
        <v>3.3740129217516124E-2</v>
      </c>
    </row>
    <row r="34" spans="2:31" x14ac:dyDescent="0.25">
      <c r="B34" s="53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42592</v>
      </c>
      <c r="X34" s="10">
        <v>14.48</v>
      </c>
      <c r="Y34" s="10">
        <v>14.59</v>
      </c>
      <c r="Z34" s="10">
        <v>13.95</v>
      </c>
      <c r="AA34" s="10">
        <v>13.98</v>
      </c>
      <c r="AB34" s="95">
        <v>13540000</v>
      </c>
      <c r="AC34" s="10">
        <v>13.93</v>
      </c>
      <c r="AE34" s="138">
        <f t="shared" si="4"/>
        <v>-3.0619345859429381E-2</v>
      </c>
    </row>
    <row r="35" spans="2:31" x14ac:dyDescent="0.25">
      <c r="B35" s="53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42591</v>
      </c>
      <c r="X35" s="10">
        <v>14.35</v>
      </c>
      <c r="Y35" s="10">
        <v>14.52</v>
      </c>
      <c r="Z35" s="10">
        <v>14.22</v>
      </c>
      <c r="AA35" s="10">
        <v>14.42</v>
      </c>
      <c r="AB35" s="95">
        <v>15450800</v>
      </c>
      <c r="AC35" s="10">
        <v>14.37</v>
      </c>
      <c r="AE35" s="138">
        <f t="shared" si="4"/>
        <v>1.1971830985915588E-2</v>
      </c>
    </row>
    <row r="36" spans="2:31" x14ac:dyDescent="0.25">
      <c r="B36" s="534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42590</v>
      </c>
      <c r="X36" s="10">
        <v>14.1</v>
      </c>
      <c r="Y36" s="10">
        <v>14.68</v>
      </c>
      <c r="Z36" s="10">
        <v>14.1</v>
      </c>
      <c r="AA36" s="10">
        <v>14.25</v>
      </c>
      <c r="AB36" s="95">
        <v>18392000</v>
      </c>
      <c r="AC36" s="10">
        <v>14.2</v>
      </c>
      <c r="AE36" s="138">
        <f t="shared" si="4"/>
        <v>2.7496382054992718E-2</v>
      </c>
    </row>
    <row r="37" spans="2:31" x14ac:dyDescent="0.25">
      <c r="B37" s="534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42587</v>
      </c>
      <c r="X37" s="10">
        <v>13.47</v>
      </c>
      <c r="Y37" s="10">
        <v>13.94</v>
      </c>
      <c r="Z37" s="10">
        <v>13.3</v>
      </c>
      <c r="AA37" s="10">
        <v>13.87</v>
      </c>
      <c r="AB37" s="95">
        <v>16909700</v>
      </c>
      <c r="AC37" s="10">
        <v>13.82</v>
      </c>
      <c r="AE37" s="138">
        <f t="shared" si="4"/>
        <v>3.4431137724550975E-2</v>
      </c>
    </row>
    <row r="38" spans="2:31" x14ac:dyDescent="0.25">
      <c r="B38" s="534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42586</v>
      </c>
      <c r="X38" s="10">
        <v>13.6</v>
      </c>
      <c r="Y38" s="10">
        <v>13.9</v>
      </c>
      <c r="Z38" s="10">
        <v>13.05</v>
      </c>
      <c r="AA38" s="10">
        <v>13.41</v>
      </c>
      <c r="AB38" s="95">
        <v>24445600</v>
      </c>
      <c r="AC38" s="10">
        <v>13.36</v>
      </c>
      <c r="AE38" s="138">
        <f t="shared" si="4"/>
        <v>-7.4794315632009667E-4</v>
      </c>
    </row>
    <row r="39" spans="2:31" x14ac:dyDescent="0.25">
      <c r="B39" s="534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42585</v>
      </c>
      <c r="X39" s="10">
        <v>12.97</v>
      </c>
      <c r="Y39" s="10">
        <v>13.42</v>
      </c>
      <c r="Z39" s="10">
        <v>12.67</v>
      </c>
      <c r="AA39" s="10">
        <v>13.42</v>
      </c>
      <c r="AB39" s="95">
        <v>17171100</v>
      </c>
      <c r="AC39" s="10">
        <v>13.37</v>
      </c>
      <c r="AE39" s="138">
        <f t="shared" si="4"/>
        <v>3.9657853810264321E-2</v>
      </c>
    </row>
    <row r="40" spans="2:31" x14ac:dyDescent="0.25">
      <c r="B40" s="534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42584</v>
      </c>
      <c r="X40" s="10">
        <v>13.12</v>
      </c>
      <c r="Y40" s="10">
        <v>13.23</v>
      </c>
      <c r="Z40" s="10">
        <v>12.47</v>
      </c>
      <c r="AA40" s="10">
        <v>12.9</v>
      </c>
      <c r="AB40" s="95">
        <v>17163600</v>
      </c>
      <c r="AC40" s="10">
        <v>12.86</v>
      </c>
      <c r="AE40" s="138">
        <f t="shared" si="4"/>
        <v>-1.5527950310559868E-3</v>
      </c>
    </row>
    <row r="41" spans="2:31" ht="20.25" thickBot="1" x14ac:dyDescent="0.35">
      <c r="B41" s="575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67" t="s">
        <v>78</v>
      </c>
      <c r="P41" s="567"/>
      <c r="W41" s="133">
        <v>42583</v>
      </c>
      <c r="X41" s="10">
        <v>13.42</v>
      </c>
      <c r="Y41" s="10">
        <v>13.43</v>
      </c>
      <c r="Z41" s="10">
        <v>12.84</v>
      </c>
      <c r="AA41" s="10">
        <v>12.92</v>
      </c>
      <c r="AB41" s="95">
        <v>20926700</v>
      </c>
      <c r="AC41" s="10">
        <v>12.88</v>
      </c>
      <c r="AE41" s="138">
        <f t="shared" si="4"/>
        <v>-5.2244297277409757E-2</v>
      </c>
    </row>
    <row r="42" spans="2:31" ht="21" thickTop="1" thickBot="1" x14ac:dyDescent="0.35">
      <c r="B42" s="575"/>
      <c r="C42" s="4">
        <v>340</v>
      </c>
      <c r="D42" s="240">
        <v>17.8</v>
      </c>
      <c r="E42" s="3">
        <v>0</v>
      </c>
      <c r="F42" s="3">
        <f t="shared" si="1"/>
        <v>6052</v>
      </c>
      <c r="G42" s="572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17.677800000000001</v>
      </c>
      <c r="T42" s="134" t="s">
        <v>92</v>
      </c>
      <c r="W42" s="133">
        <v>42580</v>
      </c>
      <c r="X42" s="10">
        <v>13.21</v>
      </c>
      <c r="Y42" s="10">
        <v>13.74</v>
      </c>
      <c r="Z42" s="10">
        <v>13.11</v>
      </c>
      <c r="AA42" s="10">
        <v>13.64</v>
      </c>
      <c r="AB42" s="95">
        <v>13855600</v>
      </c>
      <c r="AC42" s="10">
        <v>13.59</v>
      </c>
      <c r="AE42" s="138">
        <f t="shared" si="4"/>
        <v>2.1804511278195493E-2</v>
      </c>
    </row>
    <row r="43" spans="2:31" ht="15.75" thickTop="1" x14ac:dyDescent="0.25">
      <c r="B43" s="534">
        <v>42312</v>
      </c>
      <c r="C43" s="17">
        <v>500</v>
      </c>
      <c r="D43" s="481">
        <v>17.559999999999999</v>
      </c>
      <c r="E43" s="75">
        <v>6.95</v>
      </c>
      <c r="F43" s="75">
        <f t="shared" si="1"/>
        <v>8786.9500000000007</v>
      </c>
      <c r="G43" s="57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17.532900000000001</v>
      </c>
      <c r="T43" s="135" t="s">
        <v>98</v>
      </c>
      <c r="U43" s="129">
        <v>14.87</v>
      </c>
      <c r="W43" s="133">
        <v>42579</v>
      </c>
      <c r="X43" s="10">
        <v>13.19</v>
      </c>
      <c r="Y43" s="10">
        <v>13.45</v>
      </c>
      <c r="Z43" s="10">
        <v>13.08</v>
      </c>
      <c r="AA43" s="10">
        <v>13.35</v>
      </c>
      <c r="AB43" s="95">
        <v>16668900</v>
      </c>
      <c r="AC43" s="10">
        <v>13.3</v>
      </c>
      <c r="AE43" s="138">
        <f t="shared" si="4"/>
        <v>1.6042780748663166E-2</v>
      </c>
    </row>
    <row r="44" spans="2:31" x14ac:dyDescent="0.25">
      <c r="B44" s="534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7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17.387999999999998</v>
      </c>
      <c r="T44" s="136" t="s">
        <v>99</v>
      </c>
      <c r="U44" s="130">
        <v>14.71</v>
      </c>
      <c r="W44" s="133">
        <v>42578</v>
      </c>
      <c r="X44" s="10">
        <v>13.89</v>
      </c>
      <c r="Y44" s="10">
        <v>14.09</v>
      </c>
      <c r="Z44" s="10">
        <v>13.06</v>
      </c>
      <c r="AA44" s="10">
        <v>13.13</v>
      </c>
      <c r="AB44" s="95">
        <v>22775700</v>
      </c>
      <c r="AC44" s="10">
        <v>13.09</v>
      </c>
      <c r="AE44" s="138">
        <f t="shared" si="4"/>
        <v>-4.661325564457397E-2</v>
      </c>
    </row>
    <row r="45" spans="2:31" x14ac:dyDescent="0.25">
      <c r="B45" s="534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7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17.243099999999998</v>
      </c>
      <c r="T45" s="136" t="s">
        <v>100</v>
      </c>
      <c r="U45" s="130" t="s">
        <v>601</v>
      </c>
      <c r="W45" s="133">
        <v>42577</v>
      </c>
      <c r="X45" s="10">
        <v>13.49</v>
      </c>
      <c r="Y45" s="10">
        <v>13.83</v>
      </c>
      <c r="Z45" s="10">
        <v>13.41</v>
      </c>
      <c r="AA45" s="10">
        <v>13.78</v>
      </c>
      <c r="AB45" s="95">
        <v>14112600</v>
      </c>
      <c r="AC45" s="10">
        <v>13.73</v>
      </c>
      <c r="AE45" s="138">
        <f t="shared" si="4"/>
        <v>1.4781966001478297E-2</v>
      </c>
    </row>
    <row r="46" spans="2:31" x14ac:dyDescent="0.25">
      <c r="B46" s="534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17.098199999999999</v>
      </c>
      <c r="T46" s="136" t="s">
        <v>101</v>
      </c>
      <c r="U46" s="130" t="s">
        <v>602</v>
      </c>
      <c r="W46" s="133">
        <v>42576</v>
      </c>
      <c r="X46" s="10">
        <v>13.94</v>
      </c>
      <c r="Y46" s="10">
        <v>14.06</v>
      </c>
      <c r="Z46" s="10">
        <v>13.5</v>
      </c>
      <c r="AA46" s="10">
        <v>13.58</v>
      </c>
      <c r="AB46" s="95">
        <v>17377400</v>
      </c>
      <c r="AC46" s="10">
        <v>13.53</v>
      </c>
      <c r="AE46" s="138">
        <f t="shared" si="4"/>
        <v>-3.7695590327169404E-2</v>
      </c>
    </row>
    <row r="47" spans="2:31" x14ac:dyDescent="0.25">
      <c r="B47" s="534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16.953299999999999</v>
      </c>
      <c r="T47" s="136" t="s">
        <v>102</v>
      </c>
      <c r="U47" s="130">
        <v>18.29</v>
      </c>
      <c r="W47" s="133">
        <v>42573</v>
      </c>
      <c r="X47" s="10">
        <v>14.49</v>
      </c>
      <c r="Y47" s="10">
        <v>14.52</v>
      </c>
      <c r="Z47" s="10">
        <v>14.03</v>
      </c>
      <c r="AA47" s="10">
        <v>14.11</v>
      </c>
      <c r="AB47" s="95">
        <v>19805400</v>
      </c>
      <c r="AC47" s="10">
        <v>14.06</v>
      </c>
      <c r="AE47" s="138">
        <f t="shared" si="4"/>
        <v>-2.1572720946416046E-2</v>
      </c>
    </row>
    <row r="48" spans="2:31" x14ac:dyDescent="0.25">
      <c r="B48" s="534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16.808399999999999</v>
      </c>
      <c r="T48" s="136" t="s">
        <v>103</v>
      </c>
      <c r="U48" s="130">
        <v>2.32464</v>
      </c>
      <c r="W48" s="133">
        <v>42572</v>
      </c>
      <c r="X48" s="10">
        <v>14.8</v>
      </c>
      <c r="Y48" s="10">
        <v>15.08</v>
      </c>
      <c r="Z48" s="10">
        <v>14.37</v>
      </c>
      <c r="AA48" s="10">
        <v>14.42</v>
      </c>
      <c r="AB48" s="95">
        <v>18026500</v>
      </c>
      <c r="AC48" s="10">
        <v>14.37</v>
      </c>
      <c r="AE48" s="138">
        <f t="shared" si="4"/>
        <v>-2.8397565922920864E-2</v>
      </c>
    </row>
    <row r="49" spans="2:31" x14ac:dyDescent="0.25">
      <c r="B49" s="534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16.663499999999999</v>
      </c>
      <c r="T49" s="136" t="s">
        <v>104</v>
      </c>
      <c r="U49" s="130" t="s">
        <v>603</v>
      </c>
      <c r="W49" s="133">
        <v>42571</v>
      </c>
      <c r="X49" s="10">
        <v>14.62</v>
      </c>
      <c r="Y49" s="10">
        <v>14.94</v>
      </c>
      <c r="Z49" s="10">
        <v>14.14</v>
      </c>
      <c r="AA49" s="10">
        <v>14.84</v>
      </c>
      <c r="AB49" s="95">
        <v>17544800</v>
      </c>
      <c r="AC49" s="10">
        <v>14.79</v>
      </c>
      <c r="AE49" s="138">
        <f t="shared" si="4"/>
        <v>6.1224489795919101E-3</v>
      </c>
    </row>
    <row r="50" spans="2:31" x14ac:dyDescent="0.25">
      <c r="B50" s="534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16.518599999999999</v>
      </c>
      <c r="T50" s="136"/>
      <c r="U50" s="130"/>
      <c r="W50" s="133">
        <v>42570</v>
      </c>
      <c r="X50" s="10">
        <v>15.06</v>
      </c>
      <c r="Y50" s="10">
        <v>15.13</v>
      </c>
      <c r="Z50" s="10">
        <v>14.65</v>
      </c>
      <c r="AA50" s="10">
        <v>14.75</v>
      </c>
      <c r="AB50" s="95">
        <v>12830500</v>
      </c>
      <c r="AC50" s="10">
        <v>14.7</v>
      </c>
      <c r="AE50" s="138">
        <f t="shared" si="4"/>
        <v>-2.8420356906807775E-2</v>
      </c>
    </row>
    <row r="51" spans="2:31" x14ac:dyDescent="0.25">
      <c r="B51" s="534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16.373699999999999</v>
      </c>
      <c r="T51" s="136" t="s">
        <v>105</v>
      </c>
      <c r="U51" s="130" t="s">
        <v>604</v>
      </c>
      <c r="W51" s="133">
        <v>42569</v>
      </c>
      <c r="X51" s="10">
        <v>15.04</v>
      </c>
      <c r="Y51" s="10">
        <v>15.21</v>
      </c>
      <c r="Z51" s="10">
        <v>14.73</v>
      </c>
      <c r="AA51" s="10">
        <v>15.18</v>
      </c>
      <c r="AB51" s="95">
        <v>14617600</v>
      </c>
      <c r="AC51" s="10">
        <v>15.13</v>
      </c>
      <c r="AE51" s="138">
        <f t="shared" si="4"/>
        <v>-1.9788918205804196E-3</v>
      </c>
    </row>
    <row r="52" spans="2:31" x14ac:dyDescent="0.25">
      <c r="B52" s="534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16.228800000000003</v>
      </c>
      <c r="T52" s="136" t="s">
        <v>106</v>
      </c>
      <c r="U52" s="130" t="s">
        <v>349</v>
      </c>
      <c r="W52" s="133">
        <v>42566</v>
      </c>
      <c r="X52" s="10">
        <v>15.41</v>
      </c>
      <c r="Y52" s="10">
        <v>15.51</v>
      </c>
      <c r="Z52" s="10">
        <v>15.1</v>
      </c>
      <c r="AA52" s="10">
        <v>15.21</v>
      </c>
      <c r="AB52" s="95">
        <v>15297900</v>
      </c>
      <c r="AC52" s="10">
        <v>15.16</v>
      </c>
      <c r="AE52" s="138">
        <f t="shared" si="4"/>
        <v>-3.9421813403416328E-3</v>
      </c>
    </row>
    <row r="53" spans="2:31" ht="15" customHeight="1" x14ac:dyDescent="0.25">
      <c r="B53" s="534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77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16.083900000000003</v>
      </c>
      <c r="T53" s="136" t="s">
        <v>107</v>
      </c>
      <c r="U53" s="131">
        <v>22031468</v>
      </c>
      <c r="W53" s="133">
        <v>42565</v>
      </c>
      <c r="X53" s="10">
        <v>15.55</v>
      </c>
      <c r="Y53" s="10">
        <v>15.76</v>
      </c>
      <c r="Z53" s="10">
        <v>15.21</v>
      </c>
      <c r="AA53" s="10">
        <v>15.27</v>
      </c>
      <c r="AB53" s="95">
        <v>12174900</v>
      </c>
      <c r="AC53" s="10">
        <v>15.22</v>
      </c>
      <c r="AE53" s="138">
        <f t="shared" si="4"/>
        <v>-1.312335958005173E-3</v>
      </c>
    </row>
    <row r="54" spans="2:31" x14ac:dyDescent="0.25">
      <c r="B54" s="534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7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15.939000000000002</v>
      </c>
      <c r="T54" s="136" t="s">
        <v>110</v>
      </c>
      <c r="U54" s="131">
        <v>17841100</v>
      </c>
      <c r="W54" s="133">
        <v>42564</v>
      </c>
      <c r="X54" s="10">
        <v>15.44</v>
      </c>
      <c r="Y54" s="10">
        <v>15.74</v>
      </c>
      <c r="Z54" s="10">
        <v>15.13</v>
      </c>
      <c r="AA54" s="10">
        <v>15.29</v>
      </c>
      <c r="AB54" s="95">
        <v>22648400</v>
      </c>
      <c r="AC54" s="10">
        <v>15.24</v>
      </c>
      <c r="AE54" s="138">
        <f t="shared" si="4"/>
        <v>-1.9935691318327953E-2</v>
      </c>
    </row>
    <row r="55" spans="2:31" x14ac:dyDescent="0.25">
      <c r="B55" s="534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7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15.794100000000002</v>
      </c>
      <c r="T55" s="136" t="s">
        <v>108</v>
      </c>
      <c r="U55" s="130" t="s">
        <v>605</v>
      </c>
      <c r="W55" s="133">
        <v>42563</v>
      </c>
      <c r="X55" s="10">
        <v>15.03</v>
      </c>
      <c r="Y55" s="10">
        <v>15.73</v>
      </c>
      <c r="Z55" s="10">
        <v>15.01</v>
      </c>
      <c r="AA55" s="10">
        <v>15.6</v>
      </c>
      <c r="AB55" s="95">
        <v>21959700</v>
      </c>
      <c r="AC55" s="10">
        <v>15.55</v>
      </c>
      <c r="AE55" s="138">
        <f t="shared" si="4"/>
        <v>6.2158469945355233E-2</v>
      </c>
    </row>
    <row r="56" spans="2:31" x14ac:dyDescent="0.25">
      <c r="B56" s="534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15.6492</v>
      </c>
      <c r="T56" s="136" t="s">
        <v>111</v>
      </c>
      <c r="U56" s="130" t="s">
        <v>130</v>
      </c>
      <c r="W56" s="133">
        <v>42562</v>
      </c>
      <c r="X56" s="10">
        <v>15</v>
      </c>
      <c r="Y56" s="10">
        <v>15.14</v>
      </c>
      <c r="Z56" s="10">
        <v>14.66</v>
      </c>
      <c r="AA56" s="10">
        <v>14.69</v>
      </c>
      <c r="AB56" s="95">
        <v>12502900</v>
      </c>
      <c r="AC56" s="10">
        <v>14.64</v>
      </c>
      <c r="AE56" s="138">
        <f t="shared" si="4"/>
        <v>-1.5467383994619999E-2</v>
      </c>
    </row>
    <row r="57" spans="2:31" x14ac:dyDescent="0.25">
      <c r="B57" s="534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15.504300000000001</v>
      </c>
      <c r="T57" s="136" t="s">
        <v>112</v>
      </c>
      <c r="U57" s="130">
        <v>-2.89</v>
      </c>
      <c r="W57" s="133">
        <v>42559</v>
      </c>
      <c r="X57" s="10">
        <v>15.06</v>
      </c>
      <c r="Y57" s="10">
        <v>15.17</v>
      </c>
      <c r="Z57" s="10">
        <v>14.68</v>
      </c>
      <c r="AA57" s="10">
        <v>14.92</v>
      </c>
      <c r="AB57" s="95">
        <v>17321300</v>
      </c>
      <c r="AC57" s="10">
        <v>14.87</v>
      </c>
      <c r="AE57" s="138">
        <f t="shared" si="4"/>
        <v>1.2253233492171445E-2</v>
      </c>
    </row>
    <row r="58" spans="2:31" x14ac:dyDescent="0.25">
      <c r="B58" s="534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15.359400000000001</v>
      </c>
      <c r="T58" s="136" t="s">
        <v>109</v>
      </c>
      <c r="U58" s="130" t="s">
        <v>606</v>
      </c>
      <c r="W58" s="133">
        <v>42558</v>
      </c>
      <c r="X58" s="10">
        <v>15.2</v>
      </c>
      <c r="Y58" s="10">
        <v>15.4</v>
      </c>
      <c r="Z58" s="10">
        <v>14.56</v>
      </c>
      <c r="AA58" s="10">
        <v>14.74</v>
      </c>
      <c r="AB58" s="95">
        <v>18822000</v>
      </c>
      <c r="AC58" s="10">
        <v>14.69</v>
      </c>
      <c r="AE58" s="138">
        <f t="shared" si="4"/>
        <v>-6.7613252197430418E-3</v>
      </c>
    </row>
    <row r="59" spans="2:31" x14ac:dyDescent="0.25">
      <c r="B59" s="534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15.214500000000001</v>
      </c>
      <c r="W59" s="133">
        <v>42557</v>
      </c>
      <c r="X59" s="10">
        <v>14.56</v>
      </c>
      <c r="Y59" s="10">
        <v>15</v>
      </c>
      <c r="Z59" s="10">
        <v>14.43</v>
      </c>
      <c r="AA59" s="10">
        <v>14.84</v>
      </c>
      <c r="AB59" s="95">
        <v>15754800</v>
      </c>
      <c r="AC59" s="10">
        <v>14.79</v>
      </c>
      <c r="AE59" s="138">
        <f t="shared" si="4"/>
        <v>8.1799591002045258E-3</v>
      </c>
    </row>
    <row r="60" spans="2:31" x14ac:dyDescent="0.25">
      <c r="B60" s="534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15.069600000000001</v>
      </c>
      <c r="W60" s="133">
        <v>42556</v>
      </c>
      <c r="X60" s="10">
        <v>15.21</v>
      </c>
      <c r="Y60" s="10">
        <v>15.45</v>
      </c>
      <c r="Z60" s="10">
        <v>14.45</v>
      </c>
      <c r="AA60" s="10">
        <v>14.72</v>
      </c>
      <c r="AB60" s="95">
        <v>21129200</v>
      </c>
      <c r="AC60" s="10">
        <v>14.67</v>
      </c>
      <c r="AE60" s="138">
        <f t="shared" si="4"/>
        <v>-6.1420345489443418E-2</v>
      </c>
    </row>
    <row r="61" spans="2:31" x14ac:dyDescent="0.25">
      <c r="B61" s="534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14.924700000000001</v>
      </c>
      <c r="W61" s="133">
        <v>42552</v>
      </c>
      <c r="X61" s="10">
        <v>14.88</v>
      </c>
      <c r="Y61" s="10">
        <v>15.84</v>
      </c>
      <c r="Z61" s="10">
        <v>14.85</v>
      </c>
      <c r="AA61" s="10">
        <v>15.68</v>
      </c>
      <c r="AB61" s="95">
        <v>19890800</v>
      </c>
      <c r="AC61" s="10">
        <v>15.63</v>
      </c>
      <c r="AE61" s="138">
        <f t="shared" si="4"/>
        <v>4.4786096256684393E-2</v>
      </c>
    </row>
    <row r="62" spans="2:31" x14ac:dyDescent="0.25">
      <c r="B62" s="534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7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14.7798</v>
      </c>
      <c r="W62" s="133">
        <v>42551</v>
      </c>
      <c r="X62" s="10">
        <v>15.02</v>
      </c>
      <c r="Y62" s="10">
        <v>15.15</v>
      </c>
      <c r="Z62" s="10">
        <v>14.76</v>
      </c>
      <c r="AA62" s="10">
        <v>15.01</v>
      </c>
      <c r="AB62" s="95">
        <v>15331700</v>
      </c>
      <c r="AC62" s="10">
        <v>14.96</v>
      </c>
      <c r="AE62" s="138">
        <f t="shared" si="4"/>
        <v>-8.6149768058315646E-3</v>
      </c>
    </row>
    <row r="63" spans="2:31" x14ac:dyDescent="0.25">
      <c r="B63" s="534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7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14.6349</v>
      </c>
      <c r="W63" s="133">
        <v>42550</v>
      </c>
      <c r="X63" s="10">
        <v>15.02</v>
      </c>
      <c r="Y63" s="10">
        <v>15.45</v>
      </c>
      <c r="Z63" s="10">
        <v>14.84</v>
      </c>
      <c r="AA63" s="10">
        <v>15.14</v>
      </c>
      <c r="AB63" s="95">
        <v>24163800</v>
      </c>
      <c r="AC63" s="10">
        <v>15.09</v>
      </c>
      <c r="AE63" s="138">
        <f t="shared" si="4"/>
        <v>2.4439918533604832E-2</v>
      </c>
    </row>
    <row r="64" spans="2:31" x14ac:dyDescent="0.25">
      <c r="B64" s="534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14.49</v>
      </c>
      <c r="W64" s="133">
        <v>42549</v>
      </c>
      <c r="X64" s="10">
        <v>14.28</v>
      </c>
      <c r="Y64" s="10">
        <v>14.83</v>
      </c>
      <c r="Z64" s="10">
        <v>14.17</v>
      </c>
      <c r="AA64" s="10">
        <v>14.78</v>
      </c>
      <c r="AB64" s="95">
        <v>19105300</v>
      </c>
      <c r="AC64" s="10">
        <v>14.73</v>
      </c>
      <c r="AE64" s="138">
        <f t="shared" si="4"/>
        <v>8.2292432035268259E-2</v>
      </c>
    </row>
    <row r="65" spans="1:31" x14ac:dyDescent="0.25">
      <c r="B65" s="534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14.3451</v>
      </c>
      <c r="W65" s="133">
        <v>42548</v>
      </c>
      <c r="X65" s="10">
        <v>14.3</v>
      </c>
      <c r="Y65" s="10">
        <v>14.42</v>
      </c>
      <c r="Z65" s="10">
        <v>13.12</v>
      </c>
      <c r="AA65" s="10">
        <v>13.66</v>
      </c>
      <c r="AB65" s="95">
        <v>23889600</v>
      </c>
      <c r="AC65" s="10">
        <v>13.61</v>
      </c>
      <c r="AE65" s="138">
        <f t="shared" si="4"/>
        <v>-6.3961485557083919E-2</v>
      </c>
    </row>
    <row r="66" spans="1:31" x14ac:dyDescent="0.25">
      <c r="B66" s="534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14.200200000000001</v>
      </c>
      <c r="W66" s="133">
        <v>42545</v>
      </c>
      <c r="X66" s="10">
        <v>14.31</v>
      </c>
      <c r="Y66" s="10">
        <v>14.94</v>
      </c>
      <c r="Z66" s="10">
        <v>14.28</v>
      </c>
      <c r="AA66" s="10">
        <v>14.59</v>
      </c>
      <c r="AB66" s="95">
        <v>33429500</v>
      </c>
      <c r="AC66" s="10">
        <v>14.54</v>
      </c>
      <c r="AE66" s="138">
        <f t="shared" si="4"/>
        <v>-4.4678055190538912E-2</v>
      </c>
    </row>
    <row r="67" spans="1:31" x14ac:dyDescent="0.25">
      <c r="B67" s="535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14.055299999999999</v>
      </c>
      <c r="W67" s="133">
        <v>42544</v>
      </c>
      <c r="X67" s="10">
        <v>15.02</v>
      </c>
      <c r="Y67" s="10">
        <v>15.28</v>
      </c>
      <c r="Z67" s="10">
        <v>14.78</v>
      </c>
      <c r="AA67" s="10">
        <v>15.27</v>
      </c>
      <c r="AB67" s="95">
        <v>19494000</v>
      </c>
      <c r="AC67" s="10">
        <v>15.22</v>
      </c>
      <c r="AE67" s="138">
        <f t="shared" si="4"/>
        <v>3.5374149659864074E-2</v>
      </c>
    </row>
    <row r="68" spans="1:31" x14ac:dyDescent="0.25">
      <c r="B68" s="534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13.910399999999999</v>
      </c>
      <c r="W68" s="133">
        <v>42543</v>
      </c>
      <c r="X68" s="10">
        <v>15.13</v>
      </c>
      <c r="Y68" s="10">
        <v>15.32</v>
      </c>
      <c r="Z68" s="10">
        <v>14.56</v>
      </c>
      <c r="AA68" s="10">
        <v>14.75</v>
      </c>
      <c r="AB68" s="95">
        <v>21281100</v>
      </c>
      <c r="AC68" s="10">
        <v>14.7</v>
      </c>
      <c r="AE68" s="138" t="e">
        <f>AC68/AC69-1</f>
        <v>#DIV/0!</v>
      </c>
    </row>
    <row r="69" spans="1:31" x14ac:dyDescent="0.25">
      <c r="B69" s="534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13.765499999999999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4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13.6206</v>
      </c>
    </row>
    <row r="71" spans="1:31" x14ac:dyDescent="0.25">
      <c r="B71" s="534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13.475700000000002</v>
      </c>
    </row>
    <row r="72" spans="1:31" x14ac:dyDescent="0.25">
      <c r="B72" s="534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13.3308</v>
      </c>
    </row>
    <row r="73" spans="1:31" x14ac:dyDescent="0.25">
      <c r="B73" s="534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7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13.1859</v>
      </c>
    </row>
    <row r="74" spans="1:31" ht="15" customHeight="1" x14ac:dyDescent="0.25">
      <c r="B74" s="574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7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13.041</v>
      </c>
    </row>
    <row r="75" spans="1:31" x14ac:dyDescent="0.25">
      <c r="B75" s="574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12.896100000000001</v>
      </c>
    </row>
    <row r="76" spans="1:31" x14ac:dyDescent="0.25">
      <c r="B76" s="574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12.751200000000001</v>
      </c>
    </row>
    <row r="77" spans="1:31" x14ac:dyDescent="0.25">
      <c r="B77" s="534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12.606300000000001</v>
      </c>
    </row>
    <row r="78" spans="1:31" x14ac:dyDescent="0.25">
      <c r="B78" s="534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12.461399999999999</v>
      </c>
    </row>
    <row r="79" spans="1:31" x14ac:dyDescent="0.25">
      <c r="B79" s="534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12.3165</v>
      </c>
    </row>
    <row r="80" spans="1:31" x14ac:dyDescent="0.25">
      <c r="A80" s="2"/>
      <c r="B80" s="534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4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4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4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4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4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4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4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4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7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78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4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4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4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7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75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74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74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74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74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7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4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4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4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73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4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7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4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7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4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4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4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4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4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4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4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70" t="s">
        <v>207</v>
      </c>
      <c r="B113" s="534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70"/>
      <c r="B114" s="534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70"/>
      <c r="B115" s="534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70"/>
      <c r="B116" s="534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4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4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4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71" t="s">
        <v>212</v>
      </c>
      <c r="B120" s="534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71"/>
      <c r="B121" s="534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71"/>
      <c r="B122" s="534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4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4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4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70" t="s">
        <v>217</v>
      </c>
      <c r="B126" s="534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70"/>
      <c r="B127" s="534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70"/>
      <c r="B128" s="534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4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4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4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4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4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4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4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4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4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4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4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4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4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4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4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4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4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4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83" si="13">H146*I146-J146</f>
        <v>16147.65</v>
      </c>
    </row>
    <row r="147" spans="1:14" x14ac:dyDescent="0.25">
      <c r="B147" s="534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72" t="s">
        <v>261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4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7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4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7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6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7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9"/>
      <c r="B151" s="536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9"/>
      <c r="B152" s="53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9"/>
      <c r="B153" s="53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4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4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4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4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4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4">
        <v>42585</v>
      </c>
      <c r="C165" s="7">
        <v>242</v>
      </c>
      <c r="D165" s="79">
        <v>13.38</v>
      </c>
      <c r="E165" s="44">
        <v>0</v>
      </c>
      <c r="F165" s="44">
        <f t="shared" ref="F165:F193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4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4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69" t="s">
        <v>336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4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69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7">
        <v>42599</v>
      </c>
      <c r="C169" s="7">
        <v>258</v>
      </c>
      <c r="D169" s="79">
        <v>14.95</v>
      </c>
      <c r="E169" s="44">
        <v>0</v>
      </c>
      <c r="F169" s="44">
        <f t="shared" si="19"/>
        <v>3857.1</v>
      </c>
      <c r="G169" s="569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7">
        <v>42604</v>
      </c>
      <c r="C170" s="7">
        <v>1000</v>
      </c>
      <c r="D170" s="79">
        <v>15.68</v>
      </c>
      <c r="E170" s="44">
        <v>0</v>
      </c>
      <c r="F170" s="44">
        <f t="shared" si="19"/>
        <v>15680</v>
      </c>
      <c r="G170" s="569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7">
        <v>42604</v>
      </c>
      <c r="C171" s="7">
        <v>500</v>
      </c>
      <c r="D171" s="79">
        <v>15.48</v>
      </c>
      <c r="E171" s="44">
        <v>0</v>
      </c>
      <c r="F171" s="44">
        <f t="shared" si="19"/>
        <v>7740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7">
        <v>42606</v>
      </c>
      <c r="C172" s="7">
        <v>178</v>
      </c>
      <c r="D172" s="79">
        <v>16.059999999999999</v>
      </c>
      <c r="E172" s="44">
        <v>0</v>
      </c>
      <c r="F172" s="44">
        <f t="shared" si="19"/>
        <v>2858.68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7">
        <v>42608</v>
      </c>
      <c r="C173" s="7">
        <v>500</v>
      </c>
      <c r="D173" s="79">
        <v>15.98</v>
      </c>
      <c r="E173" s="44">
        <v>0</v>
      </c>
      <c r="F173" s="44">
        <f t="shared" si="19"/>
        <v>7990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7">
        <v>42608</v>
      </c>
      <c r="C174" s="7">
        <v>500</v>
      </c>
      <c r="D174" s="79">
        <v>15.85</v>
      </c>
      <c r="E174" s="44">
        <v>0</v>
      </c>
      <c r="F174" s="44">
        <f t="shared" si="19"/>
        <v>7925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8">
        <v>42612</v>
      </c>
      <c r="C175" s="7">
        <v>500</v>
      </c>
      <c r="D175" s="79">
        <v>15.68</v>
      </c>
      <c r="E175" s="44">
        <v>0</v>
      </c>
      <c r="F175" s="44">
        <f t="shared" si="19"/>
        <v>7840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8">
        <v>42612</v>
      </c>
      <c r="C176" s="4">
        <v>500</v>
      </c>
      <c r="D176" s="240">
        <v>15.55</v>
      </c>
      <c r="E176" s="3">
        <v>0</v>
      </c>
      <c r="F176" s="3">
        <f t="shared" si="19"/>
        <v>7775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68" t="s">
        <v>374</v>
      </c>
    </row>
    <row r="177" spans="1:15" x14ac:dyDescent="0.25">
      <c r="B177" s="538">
        <v>42613</v>
      </c>
      <c r="C177" s="4">
        <v>500</v>
      </c>
      <c r="D177" s="240">
        <v>15.244999999999999</v>
      </c>
      <c r="E177" s="3">
        <v>0</v>
      </c>
      <c r="F177" s="3">
        <f t="shared" si="19"/>
        <v>7622.5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68"/>
    </row>
    <row r="178" spans="1:15" x14ac:dyDescent="0.25">
      <c r="B178" s="538">
        <v>42613</v>
      </c>
      <c r="C178" s="4">
        <v>500</v>
      </c>
      <c r="D178" s="80">
        <v>15.08</v>
      </c>
      <c r="E178" s="2">
        <v>0</v>
      </c>
      <c r="F178" s="2">
        <f t="shared" si="19"/>
        <v>7540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68"/>
      <c r="O178" s="2"/>
    </row>
    <row r="179" spans="1:15" x14ac:dyDescent="0.25">
      <c r="B179" s="538">
        <v>42622</v>
      </c>
      <c r="C179" s="7">
        <v>220</v>
      </c>
      <c r="D179" s="79">
        <v>16.25</v>
      </c>
      <c r="E179" s="44">
        <v>0</v>
      </c>
      <c r="F179" s="44">
        <f t="shared" si="19"/>
        <v>3575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8">
        <v>42622</v>
      </c>
      <c r="C180" s="4">
        <v>500</v>
      </c>
      <c r="D180" s="80">
        <v>15.98</v>
      </c>
      <c r="E180" s="2">
        <v>0</v>
      </c>
      <c r="F180" s="2">
        <f t="shared" si="19"/>
        <v>7990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8">
        <v>42622</v>
      </c>
      <c r="C181" s="4">
        <v>500</v>
      </c>
      <c r="D181" s="80">
        <v>15.75</v>
      </c>
      <c r="E181" s="2">
        <v>0</v>
      </c>
      <c r="F181" s="2">
        <f t="shared" si="19"/>
        <v>7875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8">
        <v>42625</v>
      </c>
      <c r="C182" s="4">
        <v>500</v>
      </c>
      <c r="D182" s="240">
        <v>15.22</v>
      </c>
      <c r="E182" s="3">
        <v>0</v>
      </c>
      <c r="F182" s="3">
        <f t="shared" si="19"/>
        <v>7610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ht="30" x14ac:dyDescent="0.25">
      <c r="A183" s="553" t="s">
        <v>400</v>
      </c>
      <c r="B183" s="538">
        <v>42626</v>
      </c>
      <c r="C183" s="4">
        <v>600</v>
      </c>
      <c r="D183" s="80">
        <v>14.91</v>
      </c>
      <c r="E183" s="2">
        <v>-3</v>
      </c>
      <c r="F183" s="2">
        <f t="shared" si="19"/>
        <v>8943</v>
      </c>
    </row>
    <row r="184" spans="1:15" x14ac:dyDescent="0.25">
      <c r="A184" s="553"/>
      <c r="B184" s="538">
        <v>42626</v>
      </c>
      <c r="C184" s="4">
        <v>400</v>
      </c>
      <c r="D184" s="80">
        <v>14.75</v>
      </c>
      <c r="E184" s="2">
        <v>0</v>
      </c>
      <c r="F184" s="2">
        <f t="shared" si="19"/>
        <v>5900</v>
      </c>
    </row>
    <row r="185" spans="1:15" x14ac:dyDescent="0.25">
      <c r="A185" s="553"/>
      <c r="B185" s="538">
        <v>42626</v>
      </c>
      <c r="C185" s="4">
        <v>300</v>
      </c>
      <c r="D185" s="80">
        <v>14.48</v>
      </c>
      <c r="E185" s="2">
        <v>0</v>
      </c>
      <c r="F185" s="2">
        <f t="shared" si="19"/>
        <v>4344</v>
      </c>
    </row>
    <row r="186" spans="1:15" x14ac:dyDescent="0.25">
      <c r="A186" s="553"/>
      <c r="B186" s="538">
        <v>42626</v>
      </c>
      <c r="C186" s="4">
        <v>300</v>
      </c>
      <c r="D186" s="80">
        <v>14.25</v>
      </c>
      <c r="E186" s="2">
        <v>0</v>
      </c>
      <c r="F186" s="2">
        <f t="shared" si="19"/>
        <v>4275</v>
      </c>
    </row>
    <row r="187" spans="1:15" x14ac:dyDescent="0.25">
      <c r="A187" s="553"/>
      <c r="B187" s="538">
        <v>42627</v>
      </c>
      <c r="C187" s="7">
        <v>200</v>
      </c>
      <c r="D187" s="79">
        <v>14.02</v>
      </c>
      <c r="E187" s="44">
        <v>-1</v>
      </c>
      <c r="F187" s="44">
        <f t="shared" si="19"/>
        <v>2803</v>
      </c>
    </row>
    <row r="188" spans="1:15" x14ac:dyDescent="0.25">
      <c r="B188" s="538">
        <v>42628</v>
      </c>
      <c r="C188" s="7">
        <v>300</v>
      </c>
      <c r="D188" s="79">
        <v>14.3</v>
      </c>
      <c r="E188" s="44">
        <v>0</v>
      </c>
      <c r="F188" s="44">
        <f t="shared" si="19"/>
        <v>4290</v>
      </c>
    </row>
    <row r="189" spans="1:15" x14ac:dyDescent="0.25">
      <c r="B189" s="538">
        <v>42632</v>
      </c>
      <c r="C189" s="7">
        <v>200</v>
      </c>
      <c r="D189" s="79">
        <v>14.06</v>
      </c>
      <c r="E189" s="44">
        <v>0</v>
      </c>
      <c r="F189" s="44">
        <f t="shared" si="19"/>
        <v>2812</v>
      </c>
    </row>
    <row r="190" spans="1:15" x14ac:dyDescent="0.25">
      <c r="B190" s="538">
        <v>42633</v>
      </c>
      <c r="C190" s="7">
        <v>200</v>
      </c>
      <c r="D190" s="79">
        <v>14.11</v>
      </c>
      <c r="E190" s="44">
        <v>0</v>
      </c>
      <c r="F190" s="44">
        <f t="shared" si="19"/>
        <v>2822</v>
      </c>
    </row>
    <row r="191" spans="1:15" x14ac:dyDescent="0.25">
      <c r="B191" s="538">
        <v>42633</v>
      </c>
      <c r="C191" s="7">
        <v>122</v>
      </c>
      <c r="D191" s="79">
        <v>14.1</v>
      </c>
      <c r="E191" s="44">
        <v>0</v>
      </c>
      <c r="F191" s="44">
        <f t="shared" si="19"/>
        <v>1720.2</v>
      </c>
    </row>
    <row r="192" spans="1:15" x14ac:dyDescent="0.25">
      <c r="B192" s="538">
        <v>42636</v>
      </c>
      <c r="C192" s="4">
        <v>200</v>
      </c>
      <c r="D192" s="80">
        <v>14.38</v>
      </c>
      <c r="E192" s="2">
        <v>0</v>
      </c>
      <c r="F192" s="2">
        <f t="shared" si="19"/>
        <v>2876</v>
      </c>
    </row>
    <row r="204" spans="1:13" x14ac:dyDescent="0.25">
      <c r="A204" s="32" t="s">
        <v>81</v>
      </c>
      <c r="B204" s="539"/>
      <c r="C204" s="73">
        <f>SUM(C2:C203)</f>
        <v>115154</v>
      </c>
      <c r="D204" s="18"/>
      <c r="E204" s="18"/>
      <c r="F204" s="18">
        <f>SUM(F2:F203)</f>
        <v>1607700.439</v>
      </c>
      <c r="G204" s="14"/>
      <c r="H204" s="73">
        <f>SUM(H2:H203)</f>
        <v>105676</v>
      </c>
      <c r="I204" s="81"/>
      <c r="J204" s="18"/>
      <c r="K204" s="18">
        <f>SUM(K2:K203)</f>
        <v>1453874.9100000018</v>
      </c>
      <c r="L204" s="14"/>
      <c r="M204" s="18">
        <f>SUM(M2:M12)</f>
        <v>2252.2000000000003</v>
      </c>
    </row>
    <row r="205" spans="1:13" ht="15.75" thickBot="1" x14ac:dyDescent="0.3">
      <c r="A205" s="359" t="s">
        <v>202</v>
      </c>
      <c r="B205" s="540"/>
      <c r="C205" s="361">
        <f>SumByColor($A$205, C2:C203)</f>
        <v>105676</v>
      </c>
      <c r="D205" s="361"/>
      <c r="E205" s="361"/>
      <c r="F205" s="362">
        <f>SumByColor($A$205, F2:F203)</f>
        <v>1452923</v>
      </c>
      <c r="G205" s="361"/>
      <c r="H205" s="361">
        <f>SumByColor($A$205, H2:H203)</f>
        <v>105676</v>
      </c>
      <c r="I205" s="361"/>
      <c r="J205" s="362"/>
      <c r="K205" s="362">
        <f>SumByColor($A$205, K2:K203)</f>
        <v>1453893</v>
      </c>
      <c r="L205" s="361"/>
      <c r="M205" s="362">
        <f>SumByColor($A$205, M2:M203)</f>
        <v>2252</v>
      </c>
    </row>
    <row r="207" spans="1:13" x14ac:dyDescent="0.25">
      <c r="B207" s="541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159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0">IF(C208=0, 0,D208*C208)</f>
        <v>68120</v>
      </c>
      <c r="H208" s="232">
        <f t="shared" ref="H208:H214" si="21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0"/>
        <v>0</v>
      </c>
      <c r="H209" s="232" t="str">
        <f t="shared" si="21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0"/>
        <v>0</v>
      </c>
      <c r="H210" s="232" t="str">
        <f t="shared" si="21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0"/>
        <v>75600</v>
      </c>
      <c r="H211" s="232">
        <f t="shared" si="21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0"/>
        <v>0</v>
      </c>
      <c r="H212" s="232" t="str">
        <f t="shared" si="21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0"/>
        <v>82367.28</v>
      </c>
      <c r="H213" s="232">
        <f t="shared" si="21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0"/>
        <v>0</v>
      </c>
      <c r="H214" s="232" t="str">
        <f t="shared" si="21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2">C216*(E216-D216)</f>
        <v>-29017.579999999998</v>
      </c>
      <c r="G216" s="40">
        <f t="shared" ref="G216:G245" si="23">D216*C216</f>
        <v>91417.900000000009</v>
      </c>
      <c r="H216" s="231">
        <f t="shared" ref="H216:H245" si="24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2"/>
        <v>-31836.35999999999</v>
      </c>
      <c r="G217" s="40">
        <f t="shared" si="23"/>
        <v>101483.62</v>
      </c>
      <c r="H217" s="231">
        <f t="shared" si="24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2"/>
        <v>-34009.06</v>
      </c>
      <c r="G218" s="40">
        <f t="shared" si="23"/>
        <v>109418.42</v>
      </c>
      <c r="H218" s="231">
        <f t="shared" si="24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2"/>
        <v>-34008.920000000006</v>
      </c>
      <c r="G219" s="40">
        <f t="shared" si="23"/>
        <v>101358.28000000001</v>
      </c>
      <c r="H219" s="231">
        <f t="shared" si="24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2"/>
        <v>-39575.879999999997</v>
      </c>
      <c r="G220" s="40">
        <f t="shared" si="23"/>
        <v>108716.71999999999</v>
      </c>
      <c r="H220" s="231">
        <f t="shared" si="24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2"/>
        <v>-38892.919999999991</v>
      </c>
      <c r="G221" s="40">
        <f t="shared" si="23"/>
        <v>110180.68</v>
      </c>
      <c r="H221" s="231">
        <f t="shared" si="24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2"/>
        <v>-39649.22</v>
      </c>
      <c r="G222" s="40">
        <f t="shared" si="23"/>
        <v>101232.94</v>
      </c>
      <c r="H222" s="231">
        <f t="shared" si="24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2"/>
        <v>-41303.94</v>
      </c>
      <c r="G223" s="40">
        <f t="shared" si="23"/>
        <v>94046.46</v>
      </c>
      <c r="H223" s="231">
        <f t="shared" si="24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2"/>
        <v>-42699.159999999996</v>
      </c>
      <c r="G224" s="40">
        <f t="shared" si="23"/>
        <v>101024.04</v>
      </c>
      <c r="H224" s="231">
        <f t="shared" si="24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2"/>
        <v>-47715.600000000006</v>
      </c>
      <c r="G225" s="40">
        <f t="shared" si="23"/>
        <v>107500.44</v>
      </c>
      <c r="H225" s="231">
        <f t="shared" si="24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2"/>
        <v>-46809.119999999995</v>
      </c>
      <c r="G226" s="40">
        <f t="shared" si="23"/>
        <v>113864.21999999999</v>
      </c>
      <c r="H226" s="231">
        <f t="shared" si="24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2"/>
        <v>-47694.16</v>
      </c>
      <c r="G227" s="40">
        <f t="shared" si="23"/>
        <v>126525.44</v>
      </c>
      <c r="H227" s="231">
        <f t="shared" si="24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2"/>
        <v>-48128</v>
      </c>
      <c r="G228" s="40">
        <f t="shared" si="23"/>
        <v>129280</v>
      </c>
      <c r="H228" s="231">
        <f t="shared" si="24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2"/>
        <v>-48155.4</v>
      </c>
      <c r="G229" s="40">
        <f t="shared" si="23"/>
        <v>113708.88</v>
      </c>
      <c r="H229" s="231">
        <f t="shared" si="24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2"/>
        <v>-42239.579999999994</v>
      </c>
      <c r="G230" s="40">
        <f t="shared" si="23"/>
        <v>100564.46</v>
      </c>
      <c r="H230" s="231">
        <f t="shared" si="24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2"/>
        <v>-42072.46</v>
      </c>
      <c r="G231" s="40">
        <f t="shared" si="23"/>
        <v>100397.34000000001</v>
      </c>
      <c r="H231" s="231">
        <f t="shared" si="24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2"/>
        <v>-45543.96</v>
      </c>
      <c r="G232" s="40">
        <f t="shared" si="23"/>
        <v>132958.98000000001</v>
      </c>
      <c r="H232" s="231">
        <f t="shared" si="24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2"/>
        <v>-45906.62000000001</v>
      </c>
      <c r="G233" s="40">
        <f t="shared" si="23"/>
        <v>158980.96</v>
      </c>
      <c r="H233" s="231">
        <f t="shared" si="24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2"/>
        <v>-51777.299999999996</v>
      </c>
      <c r="G234" s="40">
        <f t="shared" si="23"/>
        <v>171590.94</v>
      </c>
      <c r="H234" s="231">
        <f t="shared" si="24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2"/>
        <v>-49664.193999999989</v>
      </c>
      <c r="G235" s="40">
        <f t="shared" si="23"/>
        <v>158920.21399999998</v>
      </c>
      <c r="H235" s="231">
        <f t="shared" si="24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2"/>
        <v>-47987.500000000015</v>
      </c>
      <c r="G236" s="40">
        <f t="shared" si="23"/>
        <v>145958.78</v>
      </c>
      <c r="H236" s="231">
        <f t="shared" si="24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2"/>
        <v>-47702.966000000015</v>
      </c>
      <c r="G237" s="40">
        <f t="shared" si="23"/>
        <v>158434.24600000001</v>
      </c>
      <c r="H237" s="231">
        <f t="shared" si="24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2"/>
        <v>-60971.399999999987</v>
      </c>
      <c r="G238" s="40">
        <f t="shared" si="23"/>
        <v>170139.24</v>
      </c>
      <c r="H238" s="231">
        <f t="shared" si="24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2"/>
        <v>-77656.859999999986</v>
      </c>
      <c r="G239" s="40">
        <f t="shared" si="23"/>
        <v>166354.54</v>
      </c>
      <c r="H239" s="231">
        <f t="shared" si="24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2"/>
        <v>-85359.959999999992</v>
      </c>
      <c r="G240" s="40">
        <f t="shared" si="23"/>
        <v>169945.68</v>
      </c>
      <c r="H240" s="231">
        <f t="shared" si="24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2"/>
        <v>-100883.47199999999</v>
      </c>
      <c r="G241" s="40">
        <f t="shared" si="23"/>
        <v>169887.61199999999</v>
      </c>
      <c r="H241" s="231">
        <f t="shared" si="24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2"/>
        <v>-97651.02</v>
      </c>
      <c r="G242" s="40">
        <f t="shared" si="23"/>
        <v>169848.9</v>
      </c>
      <c r="H242" s="231">
        <f t="shared" si="24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2"/>
        <v>-97231.731999999989</v>
      </c>
      <c r="G243" s="40">
        <f t="shared" si="23"/>
        <v>165974.95199999999</v>
      </c>
      <c r="H243" s="231">
        <f t="shared" si="24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2"/>
        <v>-97234.865999999995</v>
      </c>
      <c r="G244" s="40">
        <f t="shared" si="23"/>
        <v>169723.08599999998</v>
      </c>
      <c r="H244" s="231">
        <f t="shared" si="24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2"/>
        <v>-104373.632</v>
      </c>
      <c r="G245" s="40">
        <f t="shared" si="23"/>
        <v>197776.17199999999</v>
      </c>
      <c r="H245" s="231">
        <f t="shared" si="24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2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2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5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5"/>
        <v>-94166.28</v>
      </c>
      <c r="G249" s="40">
        <f t="shared" ref="G249:G256" si="26">IF(C249=0, 0,D249*C249)</f>
        <v>165387.56</v>
      </c>
      <c r="H249" s="232">
        <f t="shared" ref="H249:H256" si="27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5"/>
        <v>-91969.787999999986</v>
      </c>
      <c r="G250" s="40">
        <f t="shared" si="26"/>
        <v>157393.788</v>
      </c>
      <c r="H250" s="232">
        <f t="shared" si="27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5"/>
        <v>-91154.7</v>
      </c>
      <c r="G251" s="40">
        <f t="shared" si="26"/>
        <v>145246.5</v>
      </c>
      <c r="H251" s="232">
        <f t="shared" si="27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5"/>
        <v>-92238.461999999985</v>
      </c>
      <c r="G252" s="40">
        <f t="shared" si="26"/>
        <v>161141.78199999998</v>
      </c>
      <c r="H252" s="232">
        <f t="shared" si="27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5"/>
        <v>-89571.54800000001</v>
      </c>
      <c r="G253" s="40">
        <f t="shared" si="26"/>
        <v>152607.92800000001</v>
      </c>
      <c r="H253" s="232">
        <f t="shared" si="27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5"/>
        <v>-89550.534</v>
      </c>
      <c r="G254" s="40">
        <f t="shared" si="26"/>
        <v>169006.91400000002</v>
      </c>
      <c r="H254" s="232">
        <f t="shared" si="27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5"/>
        <v>-89678.238000000012</v>
      </c>
      <c r="G255" s="40">
        <f t="shared" si="26"/>
        <v>165029.61800000002</v>
      </c>
      <c r="H255" s="232">
        <f t="shared" si="27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5"/>
        <v>-89511.821999999986</v>
      </c>
      <c r="G256" s="40">
        <f t="shared" si="26"/>
        <v>168968.20199999999</v>
      </c>
      <c r="H256" s="232">
        <f t="shared" si="27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8">C257*(E257-D257)</f>
        <v>-89632.347999999984</v>
      </c>
      <c r="G257" s="40">
        <f t="shared" ref="G257:G268" si="29">IF(C257=0, 0,D257*C257)</f>
        <v>164983.728</v>
      </c>
      <c r="H257" s="232">
        <f t="shared" ref="H257:H308" si="30">IF(C257=0, D257, (E257-D257)/D257)</f>
        <v>-0.54327992879394738</v>
      </c>
      <c r="I257" s="342" t="s">
        <v>194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8"/>
        <v>-93372.971999999994</v>
      </c>
      <c r="G258" s="40">
        <f t="shared" si="29"/>
        <v>172761.372</v>
      </c>
      <c r="H258" s="232">
        <f t="shared" si="30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8"/>
        <v>-91747.44</v>
      </c>
      <c r="G259" s="40">
        <f t="shared" si="29"/>
        <v>168784.32</v>
      </c>
      <c r="H259" s="232">
        <f t="shared" si="30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8"/>
        <v>-80757.467999999993</v>
      </c>
      <c r="G260" s="40">
        <f t="shared" si="29"/>
        <v>159727.26799999998</v>
      </c>
      <c r="H260" s="232">
        <f t="shared" si="30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8"/>
        <v>-72386.955999999976</v>
      </c>
      <c r="G261" s="40">
        <f t="shared" si="29"/>
        <v>164888.61599999998</v>
      </c>
      <c r="H261" s="232">
        <f t="shared" si="30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8"/>
        <v>-62830.615999999987</v>
      </c>
      <c r="G262" s="40">
        <f t="shared" si="29"/>
        <v>164888.61599999998</v>
      </c>
      <c r="H262" s="232">
        <f t="shared" si="30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8"/>
        <v>-66133.584000000003</v>
      </c>
      <c r="G263" s="40">
        <f t="shared" si="29"/>
        <v>164387.60399999999</v>
      </c>
      <c r="H263" s="232">
        <f t="shared" si="30"/>
        <v>-0.40230274297324753</v>
      </c>
      <c r="I263" s="342" t="s">
        <v>193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8"/>
        <v>-61160.576000000008</v>
      </c>
      <c r="G264" s="40">
        <f t="shared" si="29"/>
        <v>164331.93599999999</v>
      </c>
      <c r="H264" s="232">
        <f t="shared" si="30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8"/>
        <v>-58033.889999999992</v>
      </c>
      <c r="G265" s="40">
        <f t="shared" si="29"/>
        <v>164266.99</v>
      </c>
      <c r="H265" s="232">
        <f t="shared" si="30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8"/>
        <v>-56328.439999999988</v>
      </c>
      <c r="G266" s="40">
        <f t="shared" si="29"/>
        <v>148531.07999999999</v>
      </c>
      <c r="H266" s="232">
        <f t="shared" si="30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8"/>
        <v>-57894.720000000016</v>
      </c>
      <c r="G267" s="40">
        <f t="shared" si="29"/>
        <v>163942.26</v>
      </c>
      <c r="H267" s="232">
        <f t="shared" si="30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8"/>
        <v>-58904.104000000007</v>
      </c>
      <c r="G268" s="40">
        <f t="shared" si="29"/>
        <v>167796.78400000001</v>
      </c>
      <c r="H268" s="232">
        <f t="shared" si="30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1">C269*(E269-D269)</f>
        <v>-69928.587000000014</v>
      </c>
      <c r="G269" s="40">
        <f t="shared" ref="G269:G308" si="32">IF(C269=0, 0,D269*C269)</f>
        <v>206559.20699999999</v>
      </c>
      <c r="H269" s="232">
        <f t="shared" si="30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1"/>
        <v>-66302.234199999992</v>
      </c>
      <c r="G270" s="40">
        <f t="shared" si="32"/>
        <v>185059.5742</v>
      </c>
      <c r="H270" s="232">
        <f t="shared" si="30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1"/>
        <v>-59729.712599999977</v>
      </c>
      <c r="G271" s="40">
        <f t="shared" si="32"/>
        <v>167542.63259999998</v>
      </c>
      <c r="H271" s="232">
        <f t="shared" si="30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1"/>
        <v>-65233.308000000005</v>
      </c>
      <c r="G272" s="40">
        <f t="shared" si="32"/>
        <v>188202.64799999999</v>
      </c>
      <c r="H272" s="232">
        <f t="shared" si="30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1"/>
        <v>-64902.603600000009</v>
      </c>
      <c r="G273" s="40">
        <f t="shared" si="32"/>
        <v>167102.28360000002</v>
      </c>
      <c r="H273" s="232">
        <f t="shared" si="30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1"/>
        <v>-66452.265800000008</v>
      </c>
      <c r="G274" s="40">
        <f t="shared" si="32"/>
        <v>168143.46580000001</v>
      </c>
      <c r="H274" s="232">
        <f t="shared" si="30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1"/>
        <v>-64191.270599999982</v>
      </c>
      <c r="G275" s="40">
        <f t="shared" si="32"/>
        <v>167068.4106</v>
      </c>
      <c r="H275" s="232">
        <f t="shared" si="30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1"/>
        <v>-53072.044600000016</v>
      </c>
      <c r="G276" s="40">
        <f t="shared" si="32"/>
        <v>155298.88460000002</v>
      </c>
      <c r="H276" s="232">
        <f t="shared" si="30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1"/>
        <v>-54016.789200000007</v>
      </c>
      <c r="G277" s="40">
        <f t="shared" si="32"/>
        <v>166959.04920000001</v>
      </c>
      <c r="H277" s="232">
        <f t="shared" si="30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1"/>
        <v>-40694.080000000002</v>
      </c>
      <c r="G278" s="40">
        <f t="shared" si="32"/>
        <v>148852.48000000001</v>
      </c>
      <c r="H278" s="232">
        <f t="shared" si="30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1"/>
        <v>-41622.116400000006</v>
      </c>
      <c r="G279" s="40">
        <f t="shared" si="32"/>
        <v>161235.47640000001</v>
      </c>
      <c r="H279" s="232">
        <f t="shared" si="30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1"/>
        <v>-39713.673000000003</v>
      </c>
      <c r="G280" s="40">
        <f t="shared" si="32"/>
        <v>166592.253</v>
      </c>
      <c r="H280" s="232">
        <f t="shared" si="30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1"/>
        <v>-39679.2474</v>
      </c>
      <c r="G281" s="40">
        <f t="shared" si="32"/>
        <v>160002.82739999998</v>
      </c>
      <c r="H281" s="232">
        <f t="shared" si="30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1"/>
        <v>-40600.177800000019</v>
      </c>
      <c r="G282" s="40">
        <f t="shared" si="32"/>
        <v>166510.9578</v>
      </c>
      <c r="H282" s="232">
        <f t="shared" si="30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1"/>
        <v>-37192.92720000002</v>
      </c>
      <c r="G283" s="40">
        <f t="shared" si="32"/>
        <v>159811.00720000002</v>
      </c>
      <c r="H283" s="232">
        <f t="shared" si="30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1"/>
        <v>-28198.487200000018</v>
      </c>
      <c r="G284" s="40">
        <f t="shared" si="32"/>
        <v>159811.00720000002</v>
      </c>
      <c r="H284" s="232">
        <f t="shared" si="30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1"/>
        <v>-32939.072999999997</v>
      </c>
      <c r="G285" s="40">
        <f t="shared" si="32"/>
        <v>166785.81299999999</v>
      </c>
      <c r="H285" s="232">
        <f t="shared" si="30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1"/>
        <v>-27080.606799999998</v>
      </c>
      <c r="G286" s="40">
        <f t="shared" si="32"/>
        <v>159610.92679999999</v>
      </c>
      <c r="H286" s="232">
        <f t="shared" si="30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1"/>
        <v>-23278.161400000005</v>
      </c>
      <c r="G287" s="40">
        <f t="shared" si="32"/>
        <v>159479.6814</v>
      </c>
      <c r="H287" s="232">
        <f t="shared" si="30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1"/>
        <v>-27860.058600000004</v>
      </c>
      <c r="G288" s="40">
        <f t="shared" si="32"/>
        <v>166739.35860000001</v>
      </c>
      <c r="H288" s="232">
        <f t="shared" si="30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1"/>
        <v>-29897.277600000016</v>
      </c>
      <c r="G289" s="40">
        <f t="shared" si="32"/>
        <v>166260.29760000002</v>
      </c>
      <c r="H289" s="232">
        <f t="shared" si="30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1"/>
        <v>-34709.179199999977</v>
      </c>
      <c r="G290" s="40">
        <f t="shared" si="32"/>
        <v>165846.07919999998</v>
      </c>
      <c r="H290" s="232">
        <f t="shared" si="30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1"/>
        <v>-41926.063800000004</v>
      </c>
      <c r="G291" s="40">
        <f t="shared" si="32"/>
        <v>165707.6838</v>
      </c>
      <c r="H291" s="232">
        <f t="shared" si="30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1"/>
        <v>-48426.330400000006</v>
      </c>
      <c r="G292" s="40">
        <f t="shared" si="32"/>
        <v>190547.59040000002</v>
      </c>
      <c r="H292" s="232">
        <f t="shared" si="30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1"/>
        <v>-48374.515200000002</v>
      </c>
      <c r="G293" s="40">
        <f t="shared" si="32"/>
        <v>165187.97520000002</v>
      </c>
      <c r="H293" s="232">
        <f t="shared" si="30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1"/>
        <v>-54432.172800000015</v>
      </c>
      <c r="G294" s="40">
        <f t="shared" si="32"/>
        <v>176588.49280000001</v>
      </c>
      <c r="H294" s="232">
        <f t="shared" si="30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1"/>
        <v>-49378.123800000016</v>
      </c>
      <c r="G295" s="40">
        <f t="shared" si="32"/>
        <v>164933.44380000001</v>
      </c>
      <c r="H295" s="232">
        <f t="shared" si="30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1"/>
        <v>-45614.280400000011</v>
      </c>
      <c r="G296" s="40">
        <f t="shared" si="32"/>
        <v>177274.02040000001</v>
      </c>
      <c r="H296" s="232">
        <f t="shared" si="30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1"/>
        <v>-45519.5052</v>
      </c>
      <c r="G297" s="40">
        <f t="shared" si="32"/>
        <v>164849.2452</v>
      </c>
      <c r="H297" s="232">
        <f t="shared" si="30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1"/>
        <v>-45770.165399999983</v>
      </c>
      <c r="G298" s="40">
        <f t="shared" si="32"/>
        <v>164809.56539999999</v>
      </c>
      <c r="H298" s="232">
        <f t="shared" si="30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1"/>
        <v>-41109.240599999997</v>
      </c>
      <c r="G299" s="40">
        <f t="shared" si="32"/>
        <v>164794.08059999999</v>
      </c>
      <c r="H299" s="232">
        <f t="shared" si="30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1"/>
        <v>-37211.283199999991</v>
      </c>
      <c r="G300" s="40">
        <f t="shared" si="32"/>
        <v>158269.10319999998</v>
      </c>
      <c r="H300" s="232">
        <f t="shared" si="30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1"/>
        <v>-38770.067999999999</v>
      </c>
      <c r="G301" s="40">
        <f t="shared" si="32"/>
        <v>164777.628</v>
      </c>
      <c r="H301" s="232">
        <f t="shared" si="30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1"/>
        <v>-33653.890400000018</v>
      </c>
      <c r="G302" s="40">
        <f t="shared" si="32"/>
        <v>157924.0104</v>
      </c>
      <c r="H302" s="232">
        <f t="shared" si="30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1"/>
        <v>-37103.516399999986</v>
      </c>
      <c r="G303" s="40">
        <f t="shared" si="32"/>
        <v>164562.77639999997</v>
      </c>
      <c r="H303" s="232">
        <f t="shared" si="30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1"/>
        <v>-39676.8966</v>
      </c>
      <c r="G304" s="40">
        <f t="shared" si="32"/>
        <v>164523.09660000002</v>
      </c>
      <c r="H304" s="232">
        <f t="shared" si="30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1"/>
        <v>-35572.456799999993</v>
      </c>
      <c r="G305" s="40">
        <f t="shared" si="32"/>
        <v>164483.41680000001</v>
      </c>
      <c r="H305" s="232">
        <f t="shared" si="30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1"/>
        <v>-29514.401999999984</v>
      </c>
      <c r="G306" s="40">
        <f t="shared" si="32"/>
        <v>143679.28200000001</v>
      </c>
      <c r="H306" s="232">
        <f t="shared" si="30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1"/>
        <v>-24105.848799999996</v>
      </c>
      <c r="G307" s="40">
        <f t="shared" si="32"/>
        <v>136358.20879999999</v>
      </c>
      <c r="H307" s="232">
        <f t="shared" si="30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1"/>
        <v>-24823.50120000001</v>
      </c>
      <c r="G308" s="40">
        <f t="shared" si="32"/>
        <v>143649.8412</v>
      </c>
      <c r="H308" s="232">
        <f t="shared" si="30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3">C309*(E309-D309)</f>
        <v>-33713.287800000006</v>
      </c>
      <c r="G309" s="40">
        <f t="shared" ref="G309:G317" si="34">IF(C309=0, 0,D309*C309)</f>
        <v>154198.0478</v>
      </c>
      <c r="H309" s="232">
        <f t="shared" ref="H309:H317" si="35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3"/>
        <v>-34191.285600000003</v>
      </c>
      <c r="G310" s="40">
        <f t="shared" si="34"/>
        <v>158702.04560000001</v>
      </c>
      <c r="H310" s="232">
        <f t="shared" si="35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3"/>
        <v>-33706.974000000009</v>
      </c>
      <c r="G311" s="40">
        <f t="shared" si="34"/>
        <v>158217.734</v>
      </c>
      <c r="H311" s="232">
        <f t="shared" si="35"/>
        <v>-0.21304169354365804</v>
      </c>
      <c r="I311" s="202" t="s">
        <v>190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3"/>
        <v>-35317.9254</v>
      </c>
      <c r="G312" s="40">
        <f t="shared" si="34"/>
        <v>163357.86540000001</v>
      </c>
      <c r="H312" s="232">
        <f t="shared" si="35"/>
        <v>-0.21619972392220058</v>
      </c>
      <c r="I312" s="470" t="s">
        <v>241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3"/>
        <v>-36815.103999999985</v>
      </c>
      <c r="G313" s="40">
        <f t="shared" si="34"/>
        <v>157985.78399999999</v>
      </c>
      <c r="H313" s="232">
        <f t="shared" si="35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3"/>
        <v>-40329.610399999998</v>
      </c>
      <c r="G314" s="40">
        <f t="shared" si="34"/>
        <v>157881.87039999999</v>
      </c>
      <c r="H314" s="232">
        <f t="shared" si="35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3"/>
        <v>-35684.1158</v>
      </c>
      <c r="G315" s="40">
        <f t="shared" si="34"/>
        <v>157782.59580000001</v>
      </c>
      <c r="H315" s="232">
        <f t="shared" si="35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3"/>
        <v>-23709.664000000008</v>
      </c>
      <c r="G316" s="40">
        <f t="shared" si="34"/>
        <v>134887.10400000002</v>
      </c>
      <c r="H316" s="232">
        <f t="shared" si="35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3"/>
        <v>-19054.279999999995</v>
      </c>
      <c r="G317" s="40">
        <f t="shared" si="34"/>
        <v>121666.28</v>
      </c>
      <c r="H317" s="232">
        <f t="shared" si="35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6">C318*(E318-D318)</f>
        <v>-21366.37</v>
      </c>
      <c r="G318" s="40">
        <f t="shared" ref="G318:G326" si="37">IF(C318=0, 0,D318*C318)</f>
        <v>129041.37</v>
      </c>
      <c r="H318" s="232">
        <f t="shared" ref="H318:H326" si="38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6"/>
        <v>-17585.480000000014</v>
      </c>
      <c r="G319" s="40">
        <f t="shared" si="37"/>
        <v>121421.48000000001</v>
      </c>
      <c r="H319" s="232">
        <f t="shared" si="38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6"/>
        <v>-23433.255999999998</v>
      </c>
      <c r="G320" s="40">
        <f t="shared" si="37"/>
        <v>134073.236</v>
      </c>
      <c r="H320" s="232">
        <f t="shared" si="38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6"/>
        <v>-21154.320000000003</v>
      </c>
      <c r="G321" s="40">
        <f t="shared" si="37"/>
        <v>138785.16</v>
      </c>
      <c r="H321" s="232">
        <f t="shared" si="38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6"/>
        <v>-29477.467400000005</v>
      </c>
      <c r="G322" s="40">
        <f t="shared" si="37"/>
        <v>152116.9474</v>
      </c>
      <c r="H322" s="232">
        <f t="shared" si="38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6"/>
        <v>-29453.938799999982</v>
      </c>
      <c r="G323" s="40">
        <f t="shared" si="37"/>
        <v>156191.41879999998</v>
      </c>
      <c r="H323" s="232">
        <f t="shared" si="38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6"/>
        <v>-19172.503200000017</v>
      </c>
      <c r="G324" s="40">
        <f t="shared" si="37"/>
        <v>140043.3432</v>
      </c>
      <c r="H324" s="232">
        <f t="shared" si="38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6"/>
        <v>-13448.017</v>
      </c>
      <c r="G325" s="40">
        <f t="shared" si="37"/>
        <v>132303.45699999999</v>
      </c>
      <c r="H325" s="232">
        <f t="shared" si="38"/>
        <v>-0.1016452427240809</v>
      </c>
      <c r="I325" s="491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6"/>
        <v>-12142.820000000009</v>
      </c>
      <c r="G326" s="40">
        <f t="shared" si="37"/>
        <v>126387.82</v>
      </c>
      <c r="H326" s="232">
        <f t="shared" si="38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39">C327*(E327-D327)</f>
        <v>-11873.480000000014</v>
      </c>
      <c r="G327" s="40">
        <f t="shared" ref="G327:G331" si="40">IF(C327=0, 0,D327*C327)</f>
        <v>118633.48000000001</v>
      </c>
      <c r="H327" s="232">
        <f t="shared" ref="H327:H331" si="41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39"/>
        <v>-11929.199999999995</v>
      </c>
      <c r="G328" s="40">
        <f t="shared" si="40"/>
        <v>106009.2</v>
      </c>
      <c r="H328" s="232">
        <f t="shared" si="41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39"/>
        <v>-18473.284199999991</v>
      </c>
      <c r="G329" s="40">
        <f t="shared" si="40"/>
        <v>138853.4442</v>
      </c>
      <c r="H329" s="232">
        <f t="shared" si="41"/>
        <v>-0.13304159869013887</v>
      </c>
      <c r="I329" s="482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39"/>
        <v>-18423.393999999993</v>
      </c>
      <c r="G330" s="40">
        <f t="shared" si="40"/>
        <v>146163.554</v>
      </c>
      <c r="H330" s="232">
        <f t="shared" si="41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39"/>
        <v>-17342.266799999998</v>
      </c>
      <c r="G331" s="40">
        <f t="shared" si="40"/>
        <v>138703.7868</v>
      </c>
      <c r="H331" s="232">
        <f t="shared" si="41"/>
        <v>-0.12503095409360515</v>
      </c>
      <c r="I331" s="491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2">C332*(E332-D332)</f>
        <v>-17312.610000000008</v>
      </c>
      <c r="G332" s="40">
        <f t="shared" ref="G332" si="43">IF(C332=0, 0,D332*C332)</f>
        <v>146094.13</v>
      </c>
      <c r="H332" s="232">
        <f t="shared" ref="H332" si="44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5">C333*(E333-D333)</f>
        <v>-16618.370000000006</v>
      </c>
      <c r="G333" s="40">
        <f t="shared" ref="G333" si="46">IF(C333=0, 0,D333*C333)</f>
        <v>146094.13</v>
      </c>
      <c r="H333" s="232">
        <f t="shared" ref="H333" si="47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8">C334*(E334-D334)</f>
        <v>-18614.310000000012</v>
      </c>
      <c r="G334" s="40">
        <f t="shared" ref="G334" si="49">IF(C334=0, 0,D334*C334)</f>
        <v>146094.13</v>
      </c>
      <c r="H334" s="232">
        <f t="shared" ref="H334" si="50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1">C335*(E335-D335)</f>
        <v>-10717.330000000011</v>
      </c>
      <c r="G335" s="40">
        <f t="shared" ref="G335:G336" si="52">IF(C335=0, 0,D335*C335)</f>
        <v>146094.13</v>
      </c>
      <c r="H335" s="232">
        <f t="shared" ref="H335:H336" si="53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1"/>
        <v>-13335.061799999996</v>
      </c>
      <c r="G336" s="40">
        <f t="shared" si="52"/>
        <v>146939.08179999999</v>
      </c>
      <c r="H336" s="232">
        <f t="shared" si="53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4">C337*(E337-D337)</f>
        <v>-14034.101799999982</v>
      </c>
      <c r="G337" s="40">
        <f t="shared" ref="G337:G339" si="55">IF(C337=0, 0,D337*C337)</f>
        <v>146939.08179999999</v>
      </c>
      <c r="H337" s="232">
        <f t="shared" ref="H337:H339" si="56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4"/>
        <v>-18125.222999999994</v>
      </c>
      <c r="G338" s="40">
        <f t="shared" si="55"/>
        <v>152910.723</v>
      </c>
      <c r="H338" s="232">
        <f t="shared" si="56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4"/>
        <v>-17204.112599999997</v>
      </c>
      <c r="G339" s="40">
        <f t="shared" si="55"/>
        <v>152812.03260000001</v>
      </c>
      <c r="H339" s="232">
        <f t="shared" si="56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7">C340*(E340-D340)</f>
        <v>-21007.348200000015</v>
      </c>
      <c r="G340" s="40">
        <f t="shared" ref="G340" si="58">IF(C340=0, 0,D340*C340)</f>
        <v>152777.3082</v>
      </c>
      <c r="H340" s="232">
        <f t="shared" ref="H340" si="59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0">C341*(E341-D341)</f>
        <v>-23836.109799999987</v>
      </c>
      <c r="G341" s="40">
        <f t="shared" ref="G341:G342" si="61">IF(C341=0, 0,D341*C341)</f>
        <v>154748.68979999999</v>
      </c>
      <c r="H341" s="232">
        <f t="shared" ref="H341:H342" si="62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0"/>
        <v>-28747.721799999992</v>
      </c>
      <c r="G342" s="40">
        <f t="shared" si="61"/>
        <v>157458.96179999999</v>
      </c>
      <c r="H342" s="232">
        <f t="shared" si="62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3">C343*(E343-D343)</f>
        <v>-26852.387599999998</v>
      </c>
      <c r="G343" s="40">
        <f t="shared" ref="G343:G344" si="64">IF(C343=0, 0,D343*C343)</f>
        <v>154703.22759999998</v>
      </c>
      <c r="H343" s="232">
        <f t="shared" ref="H343:H344" si="65">IF(C343=0, D343, (E343-D343)/D343)</f>
        <v>-0.17357354475776948</v>
      </c>
      <c r="I343" s="531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3"/>
        <v>-32892.451199999996</v>
      </c>
      <c r="G344" s="40">
        <f t="shared" si="64"/>
        <v>157338.5912</v>
      </c>
      <c r="H344" s="232">
        <f t="shared" si="65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6">C345*(E345-D345)</f>
        <v>-28045.401999999998</v>
      </c>
      <c r="G345" s="40">
        <f t="shared" ref="G345:G348" si="67">IF(C345=0, 0,D345*C345)</f>
        <v>157325.32200000001</v>
      </c>
      <c r="H345" s="232">
        <f t="shared" ref="H345:H348" si="68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6"/>
        <v>-28056.67200000001</v>
      </c>
      <c r="G346" s="40">
        <f t="shared" si="67"/>
        <v>154608.592</v>
      </c>
      <c r="H346" s="232">
        <f t="shared" si="68"/>
        <v>-0.18146903504560732</v>
      </c>
      <c r="I346" s="531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6"/>
        <v>-34756.773799999995</v>
      </c>
      <c r="G347" s="40">
        <f t="shared" si="67"/>
        <v>157212.5338</v>
      </c>
      <c r="H347" s="232">
        <f t="shared" si="68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6"/>
        <v>-34901.771399999991</v>
      </c>
      <c r="G348" s="40">
        <f t="shared" si="67"/>
        <v>159747.97140000001</v>
      </c>
      <c r="H348" s="232">
        <f t="shared" si="68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69">C349*(E349-D349)</f>
        <v>-36344.291399999995</v>
      </c>
      <c r="G349" s="40">
        <f t="shared" ref="G349:G364" si="70">IF(C349=0, 0,D349*C349)</f>
        <v>166350.4914</v>
      </c>
      <c r="H349" s="232">
        <f t="shared" ref="H349:H364" si="71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69"/>
        <v>-29806.304399999986</v>
      </c>
      <c r="G350" s="40">
        <f t="shared" si="70"/>
        <v>159588.28439999997</v>
      </c>
      <c r="H350" s="232">
        <f t="shared" si="71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69"/>
        <v>-27362.67760000001</v>
      </c>
      <c r="G351" s="40">
        <f t="shared" si="70"/>
        <v>154100.15760000001</v>
      </c>
      <c r="H351" s="232">
        <f t="shared" si="71"/>
        <v>-0.17756424150470829</v>
      </c>
      <c r="I351" s="531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69"/>
        <v>-25413.691800000004</v>
      </c>
      <c r="G352" s="40">
        <f t="shared" si="70"/>
        <v>152157.7518</v>
      </c>
      <c r="H352" s="232">
        <f t="shared" si="71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69"/>
        <v>-18660.303400000012</v>
      </c>
      <c r="G353" s="40">
        <f t="shared" si="70"/>
        <v>145445.88340000002</v>
      </c>
      <c r="H353" s="232">
        <f t="shared" si="71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69"/>
        <v>-16029.133799999994</v>
      </c>
      <c r="G354" s="40">
        <f t="shared" si="70"/>
        <v>145331.33379999999</v>
      </c>
      <c r="H354" s="232">
        <f t="shared" si="71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69"/>
        <v>-13680.976200000003</v>
      </c>
      <c r="G355" s="40">
        <f t="shared" si="70"/>
        <v>137741.23620000001</v>
      </c>
      <c r="H355" s="232">
        <f t="shared" si="71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69"/>
        <v>-9402.4621999999927</v>
      </c>
      <c r="G356" s="40">
        <f t="shared" si="70"/>
        <v>122097.06219999999</v>
      </c>
      <c r="H356" s="232">
        <f t="shared" si="71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69"/>
        <v>-2780.8000000000065</v>
      </c>
      <c r="G357" s="40">
        <f t="shared" si="70"/>
        <v>94520.8</v>
      </c>
      <c r="H357" s="232">
        <f t="shared" si="71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69"/>
        <v>-2111.0000000000005</v>
      </c>
      <c r="G358" s="40">
        <f t="shared" si="70"/>
        <v>86111</v>
      </c>
      <c r="H358" s="232">
        <f t="shared" si="71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69"/>
        <v>-7950.599999999994</v>
      </c>
      <c r="G359" s="40">
        <f t="shared" si="70"/>
        <v>101790.59999999999</v>
      </c>
      <c r="H359" s="232">
        <f t="shared" si="71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69"/>
        <v>-7870.8499999999922</v>
      </c>
      <c r="G360" s="40">
        <f t="shared" si="70"/>
        <v>109530.84999999999</v>
      </c>
      <c r="H360" s="232">
        <f t="shared" si="71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69"/>
        <v>-2961.0000000000055</v>
      </c>
      <c r="G361" s="40">
        <f t="shared" si="70"/>
        <v>101541</v>
      </c>
      <c r="H361" s="232">
        <f t="shared" si="71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69"/>
        <v>-3051.400000000001</v>
      </c>
      <c r="G362" s="40">
        <f t="shared" si="70"/>
        <v>93416.4</v>
      </c>
      <c r="H362" s="232">
        <f t="shared" si="71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69"/>
        <v>-3026.4999999999986</v>
      </c>
      <c r="G363" s="40">
        <f t="shared" si="70"/>
        <v>85176.5</v>
      </c>
      <c r="H363" s="232">
        <f t="shared" si="71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69"/>
        <v>-4876.1226000000042</v>
      </c>
      <c r="G364" s="40">
        <f t="shared" si="70"/>
        <v>88034.802599999995</v>
      </c>
      <c r="H364" s="232">
        <f t="shared" si="71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2">C365*(E365-D365)</f>
        <v>-5135.0225999999902</v>
      </c>
      <c r="G365" s="40">
        <f t="shared" ref="G365:G366" si="73">IF(C365=0, 0,D365*C365)</f>
        <v>88034.802599999995</v>
      </c>
      <c r="H365" s="232">
        <f t="shared" ref="H365:H366" si="74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2"/>
        <v>-5410.6924000000108</v>
      </c>
      <c r="G366" s="40">
        <f t="shared" si="73"/>
        <v>103949.79240000001</v>
      </c>
      <c r="H366" s="232">
        <f t="shared" si="74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5">C367*(E367-D367)</f>
        <v>-5163.5724000000046</v>
      </c>
      <c r="G367" s="40">
        <f t="shared" ref="G367:G372" si="76">IF(C367=0, 0,D367*C367)</f>
        <v>103949.79240000001</v>
      </c>
      <c r="H367" s="232">
        <f t="shared" ref="H367:H372" si="77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5"/>
        <v>-7946.8199999999852</v>
      </c>
      <c r="G368" s="40">
        <f t="shared" si="76"/>
        <v>111789.71999999999</v>
      </c>
      <c r="H368" s="232">
        <f t="shared" si="77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5"/>
        <v>-7946.7637999999934</v>
      </c>
      <c r="G369" s="40">
        <f t="shared" si="76"/>
        <v>119564.66379999999</v>
      </c>
      <c r="H369" s="232">
        <f t="shared" si="77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5"/>
        <v>-11864.04560000001</v>
      </c>
      <c r="G370" s="40">
        <f t="shared" si="76"/>
        <v>127187.60560000001</v>
      </c>
      <c r="H370" s="232">
        <f t="shared" si="77"/>
        <v>-9.3279887957887692E-2</v>
      </c>
      <c r="I370" s="532" t="s">
        <v>351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5"/>
        <v>-11894.083199999997</v>
      </c>
      <c r="G371" s="40">
        <f t="shared" si="76"/>
        <v>134727.64319999999</v>
      </c>
      <c r="H371" s="232">
        <f t="shared" si="77"/>
        <v>-8.8282426067110162E-2</v>
      </c>
      <c r="I371" s="533" t="s">
        <v>352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5"/>
        <v>-7970.5317999999861</v>
      </c>
      <c r="G372" s="40">
        <f t="shared" si="76"/>
        <v>126902.75179999998</v>
      </c>
      <c r="H372" s="232">
        <f t="shared" si="77"/>
        <v>-6.2808187268953986E-2</v>
      </c>
      <c r="I372" s="532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8">C373*(E373-D373)</f>
        <v>-6818.8317999999836</v>
      </c>
      <c r="G373" s="40">
        <f t="shared" ref="G373:G377" si="79">IF(C373=0, 0,D373*C373)</f>
        <v>126902.75179999998</v>
      </c>
      <c r="H373" s="232">
        <f t="shared" ref="H373:H377" si="80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8"/>
        <v>1396.8387999999832</v>
      </c>
      <c r="G374" s="40">
        <f t="shared" si="79"/>
        <v>118762.8812</v>
      </c>
      <c r="H374" s="232">
        <f t="shared" si="80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8"/>
        <v>1387.0205999999941</v>
      </c>
      <c r="G375" s="40">
        <f t="shared" si="79"/>
        <v>110402.6994</v>
      </c>
      <c r="H375" s="232">
        <f t="shared" si="80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8"/>
        <v>1393.2230879999981</v>
      </c>
      <c r="G376" s="40">
        <f t="shared" si="79"/>
        <v>106713.69691199998</v>
      </c>
      <c r="H376" s="232">
        <f t="shared" si="80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8"/>
        <v>-5799.4363879999955</v>
      </c>
      <c r="G377" s="40">
        <f t="shared" si="79"/>
        <v>118278.696388</v>
      </c>
      <c r="H377" s="232">
        <f t="shared" si="80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1">C378*(E378-D378)</f>
        <v>-5839.4414759999936</v>
      </c>
      <c r="G378" s="40">
        <f t="shared" ref="G378:G384" si="82">IF(C378=0, 0,D378*C378)</f>
        <v>126153.70147599999</v>
      </c>
      <c r="H378" s="232">
        <f t="shared" ref="H378:H384" si="83">IF(C378=0, D378, (E378-D378)/D378)</f>
        <v>-4.6288308687564853E-2</v>
      </c>
      <c r="I378" s="532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1"/>
        <v>-7235.2097400000011</v>
      </c>
      <c r="G379" s="40">
        <f t="shared" si="82"/>
        <v>126013.86974000001</v>
      </c>
      <c r="H379" s="232">
        <f t="shared" si="83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1"/>
        <v>-6801.3106039999893</v>
      </c>
      <c r="G380" s="40">
        <f t="shared" si="82"/>
        <v>125579.970604</v>
      </c>
      <c r="H380" s="232">
        <f t="shared" si="83"/>
        <v>-5.4159198885680847E-2</v>
      </c>
      <c r="I380" s="532" t="s">
        <v>395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1"/>
        <v>-15816.44348</v>
      </c>
      <c r="G381" s="40">
        <f t="shared" si="82"/>
        <v>134522.96348000001</v>
      </c>
      <c r="H381" s="232">
        <f t="shared" si="83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1"/>
        <v>-15980.450220000002</v>
      </c>
      <c r="G382" s="40">
        <f t="shared" si="82"/>
        <v>140422.97021999999</v>
      </c>
      <c r="H382" s="232">
        <f t="shared" si="83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1"/>
        <v>-16022.453030000013</v>
      </c>
      <c r="G383" s="40">
        <f t="shared" si="82"/>
        <v>144766.97303000002</v>
      </c>
      <c r="H383" s="232">
        <f t="shared" si="83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1"/>
        <v>-15995.457559999995</v>
      </c>
      <c r="G384" s="40">
        <f t="shared" si="82"/>
        <v>149041.97756</v>
      </c>
      <c r="H384" s="232">
        <f t="shared" si="83"/>
        <v>-0.10732182853357998</v>
      </c>
      <c r="I384" s="550" t="s">
        <v>396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4">C385*(E385-D385)</f>
        <v>-19058.277097999995</v>
      </c>
      <c r="G385" s="40">
        <f t="shared" ref="G385:G386" si="85">IF(C385=0, 0,D385*C385)</f>
        <v>151845.05709799999</v>
      </c>
      <c r="H385" s="232">
        <f t="shared" ref="H385:H386" si="86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4"/>
        <v>-16640.780505999985</v>
      </c>
      <c r="G386" s="40">
        <f t="shared" si="85"/>
        <v>151797.06050599998</v>
      </c>
      <c r="H386" s="232">
        <f t="shared" si="86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7">C387*(E387-D387)</f>
        <v>-16830.340505999982</v>
      </c>
      <c r="G387" s="40">
        <f t="shared" ref="G387:G390" si="88">IF(C387=0, 0,D387*C387)</f>
        <v>151797.06050599998</v>
      </c>
      <c r="H387" s="232">
        <f t="shared" ref="H387:H390" si="89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7"/>
        <v>-18246.039857999996</v>
      </c>
      <c r="G388" s="40">
        <f t="shared" si="88"/>
        <v>154609.05985799999</v>
      </c>
      <c r="H388" s="232">
        <f t="shared" si="89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7"/>
        <v>-20423.199632000014</v>
      </c>
      <c r="G389" s="40">
        <f t="shared" si="88"/>
        <v>157431.05963200002</v>
      </c>
      <c r="H389" s="232">
        <f t="shared" si="89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7"/>
        <v>-20451.260000000017</v>
      </c>
      <c r="G390" s="40">
        <f t="shared" si="88"/>
        <v>159151.26</v>
      </c>
      <c r="H390" s="232">
        <f t="shared" si="89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0">C391*(E391-D391)</f>
        <v>-12770.498441999989</v>
      </c>
      <c r="G391" s="40">
        <f t="shared" ref="G391:G392" si="91">IF(C391=0, 0,D391*C391)</f>
        <v>154553.19844199999</v>
      </c>
      <c r="H391" s="232">
        <f t="shared" ref="H391:H392" si="92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0"/>
        <v>-12774.627693999981</v>
      </c>
      <c r="G392" s="40">
        <f t="shared" si="91"/>
        <v>148697.32769399998</v>
      </c>
      <c r="H392" s="232">
        <f t="shared" si="92"/>
        <v>-8.5910270830747718E-2</v>
      </c>
      <c r="I392" s="550">
        <v>16</v>
      </c>
    </row>
    <row r="393" spans="2:9" x14ac:dyDescent="0.25">
      <c r="B393" s="157">
        <v>42635</v>
      </c>
      <c r="C393" s="10">
        <v>9278</v>
      </c>
      <c r="D393" s="242">
        <v>16.026872999999998</v>
      </c>
      <c r="E393" s="40">
        <v>14.87</v>
      </c>
      <c r="F393" s="236">
        <f t="shared" ref="F393:F394" si="93">C393*(E393-D393)</f>
        <v>-10733.467693999992</v>
      </c>
      <c r="G393" s="40">
        <f t="shared" ref="G393:G394" si="94">IF(C393=0, 0,D393*C393)</f>
        <v>148697.32769399998</v>
      </c>
      <c r="H393" s="232">
        <f t="shared" ref="H393:H394" si="95">IF(C393=0, D393, (E393-D393)/D393)</f>
        <v>-7.2183326092369937E-2</v>
      </c>
      <c r="I393" s="40"/>
    </row>
    <row r="394" spans="2:9" x14ac:dyDescent="0.25">
      <c r="B394" s="157">
        <v>42636</v>
      </c>
      <c r="C394" s="10">
        <v>9478</v>
      </c>
      <c r="D394" s="242">
        <v>15.992122</v>
      </c>
      <c r="E394" s="40">
        <v>14.49</v>
      </c>
      <c r="F394" s="236">
        <f t="shared" si="93"/>
        <v>-14237.112315999999</v>
      </c>
      <c r="G394" s="40">
        <f t="shared" si="94"/>
        <v>151573.33231600001</v>
      </c>
      <c r="H394" s="232">
        <f t="shared" si="95"/>
        <v>-9.39288732289561E-2</v>
      </c>
      <c r="I394" s="40"/>
    </row>
    <row r="395" spans="2:9" x14ac:dyDescent="0.25">
      <c r="B395" s="157"/>
      <c r="C395" s="10"/>
      <c r="D395" s="242"/>
      <c r="E395" s="40"/>
      <c r="F395" s="236"/>
      <c r="G395" s="40"/>
      <c r="H395" s="232"/>
      <c r="I395" s="40"/>
    </row>
    <row r="396" spans="2:9" x14ac:dyDescent="0.25">
      <c r="B396" s="157"/>
      <c r="C396" s="10"/>
      <c r="D396" s="242"/>
      <c r="E396" s="40"/>
      <c r="F396" s="236"/>
      <c r="G396" s="40"/>
      <c r="H396" s="232"/>
      <c r="I396" s="40"/>
    </row>
    <row r="397" spans="2:9" x14ac:dyDescent="0.25">
      <c r="B397" s="157"/>
      <c r="C397" s="10"/>
      <c r="D397" s="242"/>
      <c r="E397" s="40"/>
      <c r="F397" s="236"/>
      <c r="G397" s="40"/>
      <c r="H397" s="232"/>
      <c r="I397" s="40"/>
    </row>
    <row r="398" spans="2:9" x14ac:dyDescent="0.25">
      <c r="B398" s="157"/>
      <c r="C398" s="10"/>
      <c r="D398" s="242"/>
      <c r="E398" s="40"/>
      <c r="F398" s="236"/>
      <c r="G398" s="40"/>
      <c r="H398" s="232"/>
      <c r="I398" s="40"/>
    </row>
    <row r="399" spans="2:9" x14ac:dyDescent="0.25">
      <c r="B399" s="157"/>
      <c r="C399" s="10"/>
      <c r="D399" s="242"/>
      <c r="E399" s="40"/>
      <c r="F399" s="236"/>
      <c r="G399" s="40"/>
      <c r="H399" s="232"/>
      <c r="I399" s="40"/>
    </row>
    <row r="400" spans="2:9" x14ac:dyDescent="0.25">
      <c r="B400" s="157"/>
      <c r="C400" s="10"/>
      <c r="D400" s="242"/>
      <c r="E400" s="40"/>
      <c r="F400" s="236"/>
      <c r="G400" s="40"/>
      <c r="H400" s="232"/>
      <c r="I400" s="40"/>
    </row>
    <row r="401" spans="2:9" x14ac:dyDescent="0.25">
      <c r="B401" s="157"/>
      <c r="C401" s="10"/>
      <c r="D401" s="242"/>
      <c r="E401" s="40"/>
      <c r="F401" s="236"/>
      <c r="G401" s="40"/>
      <c r="H401" s="232"/>
      <c r="I401" s="40"/>
    </row>
    <row r="402" spans="2:9" x14ac:dyDescent="0.25">
      <c r="B402" s="157"/>
      <c r="C402" s="10"/>
      <c r="D402" s="242"/>
      <c r="E402" s="40"/>
      <c r="F402" s="236"/>
      <c r="G402" s="40"/>
      <c r="H402" s="232"/>
      <c r="I402" s="40"/>
    </row>
    <row r="403" spans="2:9" x14ac:dyDescent="0.25">
      <c r="B403" s="157"/>
      <c r="C403" s="10"/>
      <c r="D403" s="242"/>
      <c r="E403" s="40"/>
      <c r="F403" s="236"/>
      <c r="G403" s="40"/>
      <c r="H403" s="232"/>
      <c r="I403" s="40"/>
    </row>
    <row r="404" spans="2:9" x14ac:dyDescent="0.25">
      <c r="B404" s="157"/>
      <c r="C404" s="10"/>
      <c r="D404" s="242"/>
      <c r="E404" s="40"/>
      <c r="F404" s="236"/>
      <c r="G404" s="40"/>
      <c r="H404" s="232"/>
      <c r="I404" s="40"/>
    </row>
    <row r="405" spans="2:9" x14ac:dyDescent="0.25">
      <c r="B405" s="157"/>
      <c r="C405" s="10"/>
      <c r="D405" s="242"/>
      <c r="E405" s="40"/>
      <c r="F405" s="236"/>
      <c r="G405" s="40"/>
      <c r="H405" s="232"/>
      <c r="I405" s="40"/>
    </row>
  </sheetData>
  <mergeCells count="20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L176:L178"/>
    <mergeCell ref="G167:G170"/>
    <mergeCell ref="A126:A128"/>
    <mergeCell ref="A120:A122"/>
    <mergeCell ref="A113:A116"/>
    <mergeCell ref="G147:G150"/>
  </mergeCells>
  <conditionalFormatting sqref="F215:F377 H215:H377 H379:H405 F379:F405">
    <cfRule type="expression" dxfId="609" priority="28">
      <formula>F215&gt;0</formula>
    </cfRule>
    <cfRule type="expression" dxfId="608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07" priority="21">
      <formula>F208&gt;0</formula>
    </cfRule>
    <cfRule type="expression" dxfId="606" priority="22">
      <formula>F208&lt;0</formula>
    </cfRule>
  </conditionalFormatting>
  <conditionalFormatting sqref="H208:H214">
    <cfRule type="expression" dxfId="605" priority="17">
      <formula>H208&gt;0</formula>
    </cfRule>
    <cfRule type="expression" dxfId="604" priority="18">
      <formula>H208&lt;0</formula>
    </cfRule>
  </conditionalFormatting>
  <conditionalFormatting sqref="Q8">
    <cfRule type="expression" dxfId="603" priority="3">
      <formula>Q8&gt;0</formula>
    </cfRule>
    <cfRule type="expression" dxfId="602" priority="4">
      <formula>Q8&lt;0</formula>
    </cfRule>
  </conditionalFormatting>
  <conditionalFormatting sqref="Q7">
    <cfRule type="expression" dxfId="601" priority="5">
      <formula>Q7&gt;0</formula>
    </cfRule>
    <cfRule type="expression" dxfId="600" priority="6">
      <formula>Q7&lt;0</formula>
    </cfRule>
  </conditionalFormatting>
  <conditionalFormatting sqref="F378 H378">
    <cfRule type="expression" dxfId="599" priority="1">
      <formula>F378&gt;0</formula>
    </cfRule>
    <cfRule type="expression" dxfId="598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6" activePane="bottomLeft" state="frozen"/>
      <selection activeCell="A2" sqref="A2"/>
      <selection pane="bottomLeft" activeCell="K16" sqref="K16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6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42636</v>
      </c>
      <c r="X2" s="10">
        <v>30.79</v>
      </c>
      <c r="Y2" s="10">
        <v>30.9</v>
      </c>
      <c r="Z2" s="10">
        <v>30.44</v>
      </c>
      <c r="AA2" s="10">
        <v>30.45</v>
      </c>
      <c r="AB2" s="95">
        <v>8564400</v>
      </c>
      <c r="AC2" s="10">
        <v>30.45</v>
      </c>
      <c r="AD2" s="2">
        <f>Y2-Z2</f>
        <v>0.4599999999999973</v>
      </c>
      <c r="AE2" s="138">
        <f>AC2/AC3-1</f>
        <v>-9.7560975609756184E-3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7">
        <f>IF(Q2=0, Q4, (F28-K28-M28)/Q2)</f>
        <v>32.297425000000004</v>
      </c>
      <c r="T3" s="1"/>
      <c r="W3" s="133">
        <v>42635</v>
      </c>
      <c r="X3" s="10">
        <v>30.86</v>
      </c>
      <c r="Y3" s="10">
        <v>31.01</v>
      </c>
      <c r="Z3" s="10">
        <v>30.67</v>
      </c>
      <c r="AA3" s="10">
        <v>30.75</v>
      </c>
      <c r="AB3" s="95">
        <v>12273900</v>
      </c>
      <c r="AC3" s="10">
        <v>30.75</v>
      </c>
      <c r="AD3" s="2">
        <f t="shared" ref="AD3:AD66" si="1">Y3-Z3</f>
        <v>0.33999999999999986</v>
      </c>
      <c r="AE3" s="138">
        <f t="shared" ref="AE3:AE66" si="2">AC3/AC4-1</f>
        <v>-2.9182879377431803E-3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9">
        <v>30.45</v>
      </c>
      <c r="R4" s="529">
        <v>-9.7999999999999997E-3</v>
      </c>
      <c r="T4" s="163"/>
      <c r="W4" s="133">
        <v>42634</v>
      </c>
      <c r="X4" s="10">
        <v>31.17</v>
      </c>
      <c r="Y4" s="10">
        <v>31.25</v>
      </c>
      <c r="Z4" s="10">
        <v>30.62</v>
      </c>
      <c r="AA4" s="10">
        <v>30.84</v>
      </c>
      <c r="AB4" s="95">
        <v>12447100</v>
      </c>
      <c r="AC4" s="10">
        <v>30.84</v>
      </c>
      <c r="AD4" s="2">
        <f t="shared" si="1"/>
        <v>0.62999999999999901</v>
      </c>
      <c r="AE4" s="138">
        <f t="shared" si="2"/>
        <v>-8.0411707944676447E-3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24360</v>
      </c>
      <c r="W5" s="133">
        <v>42633</v>
      </c>
      <c r="X5" s="10">
        <v>30.95</v>
      </c>
      <c r="Y5" s="10">
        <v>31.38</v>
      </c>
      <c r="Z5" s="10">
        <v>30.93</v>
      </c>
      <c r="AA5" s="10">
        <v>31.09</v>
      </c>
      <c r="AB5" s="95">
        <v>6114300</v>
      </c>
      <c r="AC5" s="10">
        <v>31.09</v>
      </c>
      <c r="AD5" s="2">
        <f t="shared" si="1"/>
        <v>0.44999999999999929</v>
      </c>
      <c r="AE5" s="138">
        <f t="shared" si="2"/>
        <v>9.7434231893471779E-3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25837.940000000002</v>
      </c>
      <c r="W6" s="133">
        <v>42632</v>
      </c>
      <c r="X6" s="10">
        <v>31.06</v>
      </c>
      <c r="Y6" s="10">
        <v>31.26</v>
      </c>
      <c r="Z6" s="10">
        <v>30.75</v>
      </c>
      <c r="AA6" s="10">
        <v>30.79</v>
      </c>
      <c r="AB6" s="95">
        <v>10628000</v>
      </c>
      <c r="AC6" s="10">
        <v>30.79</v>
      </c>
      <c r="AD6" s="2">
        <f t="shared" si="1"/>
        <v>0.51000000000000156</v>
      </c>
      <c r="AE6" s="138">
        <f t="shared" si="2"/>
        <v>-9.3307593307593306E-3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-1477.9400000000023</v>
      </c>
      <c r="R7">
        <v>500</v>
      </c>
      <c r="W7" s="133">
        <v>42629</v>
      </c>
      <c r="X7" s="10">
        <v>31.3</v>
      </c>
      <c r="Y7" s="10">
        <v>31.35</v>
      </c>
      <c r="Z7" s="10">
        <v>30.84</v>
      </c>
      <c r="AA7" s="10">
        <v>31.08</v>
      </c>
      <c r="AB7" s="95">
        <v>11413900</v>
      </c>
      <c r="AC7" s="10">
        <v>31.08</v>
      </c>
      <c r="AD7" s="2">
        <f t="shared" si="1"/>
        <v>0.51000000000000156</v>
      </c>
      <c r="AE7" s="138">
        <f t="shared" si="2"/>
        <v>-5.4400000000000004E-3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-1477.9400000000023</v>
      </c>
      <c r="W8" s="133">
        <v>42628</v>
      </c>
      <c r="X8" s="10">
        <v>30.76</v>
      </c>
      <c r="Y8" s="10">
        <v>31.27</v>
      </c>
      <c r="Z8" s="10">
        <v>30.46</v>
      </c>
      <c r="AA8" s="10">
        <v>31.25</v>
      </c>
      <c r="AB8" s="95">
        <v>10378500</v>
      </c>
      <c r="AC8" s="10">
        <v>31.25</v>
      </c>
      <c r="AD8" s="2">
        <f t="shared" si="1"/>
        <v>0.80999999999999872</v>
      </c>
      <c r="AE8" s="138">
        <f t="shared" si="2"/>
        <v>1.7583848909149991E-2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-5.7200380525692152E-2</v>
      </c>
      <c r="W9" s="133">
        <v>42627</v>
      </c>
      <c r="X9" s="10">
        <v>30.95</v>
      </c>
      <c r="Y9" s="10">
        <v>31.11</v>
      </c>
      <c r="Z9" s="10">
        <v>30.66</v>
      </c>
      <c r="AA9" s="10">
        <v>30.71</v>
      </c>
      <c r="AB9" s="95">
        <v>9834000</v>
      </c>
      <c r="AC9" s="10">
        <v>30.71</v>
      </c>
      <c r="AD9" s="2">
        <f t="shared" si="1"/>
        <v>0.44999999999999929</v>
      </c>
      <c r="AE9" s="138">
        <f t="shared" si="2"/>
        <v>-7.7544426494344787E-3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42626</v>
      </c>
      <c r="X10" s="10">
        <v>30.81</v>
      </c>
      <c r="Y10" s="10">
        <v>31.16</v>
      </c>
      <c r="Z10" s="10">
        <v>30.45</v>
      </c>
      <c r="AA10" s="10">
        <v>30.95</v>
      </c>
      <c r="AB10" s="95">
        <v>14350900</v>
      </c>
      <c r="AC10" s="10">
        <v>30.95</v>
      </c>
      <c r="AD10" s="2">
        <f t="shared" si="1"/>
        <v>0.71000000000000085</v>
      </c>
      <c r="AE10" s="138">
        <f t="shared" si="2"/>
        <v>1.9423761735188894E-3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1.5800000000000002E-2</v>
      </c>
      <c r="W11" s="133">
        <v>42625</v>
      </c>
      <c r="X11" s="10">
        <v>31.41</v>
      </c>
      <c r="Y11" s="10">
        <v>31.53</v>
      </c>
      <c r="Z11" s="10">
        <v>30.7</v>
      </c>
      <c r="AA11" s="10">
        <v>30.89</v>
      </c>
      <c r="AB11" s="95">
        <v>20385000</v>
      </c>
      <c r="AC11" s="10">
        <v>30.89</v>
      </c>
      <c r="AD11" s="2">
        <f t="shared" si="1"/>
        <v>0.83000000000000185</v>
      </c>
      <c r="AE11" s="138">
        <f t="shared" si="2"/>
        <v>-1.9676293240241227E-2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42622</v>
      </c>
      <c r="X12" s="10">
        <v>31.05</v>
      </c>
      <c r="Y12" s="10">
        <v>31.91</v>
      </c>
      <c r="Z12" s="10">
        <v>31.05</v>
      </c>
      <c r="AA12" s="10">
        <v>31.51</v>
      </c>
      <c r="AB12" s="95">
        <v>19170200</v>
      </c>
      <c r="AC12" s="10">
        <v>31.51</v>
      </c>
      <c r="AD12" s="2">
        <f t="shared" si="1"/>
        <v>0.85999999999999943</v>
      </c>
      <c r="AE12" s="138">
        <f t="shared" si="2"/>
        <v>6.3877355477484077E-3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42621</v>
      </c>
      <c r="X13" s="10">
        <v>31</v>
      </c>
      <c r="Y13" s="10">
        <v>31.73</v>
      </c>
      <c r="Z13" s="10">
        <v>30.7</v>
      </c>
      <c r="AA13" s="10">
        <v>31.31</v>
      </c>
      <c r="AB13" s="95">
        <v>18294900</v>
      </c>
      <c r="AC13" s="10">
        <v>31.31</v>
      </c>
      <c r="AD13" s="2">
        <f t="shared" si="1"/>
        <v>1.0300000000000011</v>
      </c>
      <c r="AE13" s="138">
        <f t="shared" si="2"/>
        <v>-3.1928480204346243E-4</v>
      </c>
    </row>
    <row r="14" spans="1:31" x14ac:dyDescent="0.25">
      <c r="B14" s="527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42620</v>
      </c>
      <c r="X14" s="10">
        <v>31.66</v>
      </c>
      <c r="Y14" s="10">
        <v>31.75</v>
      </c>
      <c r="Z14" s="10">
        <v>31.1</v>
      </c>
      <c r="AA14" s="10">
        <v>31.32</v>
      </c>
      <c r="AB14" s="95">
        <v>19365500</v>
      </c>
      <c r="AC14" s="10">
        <v>31.32</v>
      </c>
      <c r="AD14" s="2">
        <f t="shared" si="1"/>
        <v>0.64999999999999858</v>
      </c>
      <c r="AE14" s="138">
        <f t="shared" si="2"/>
        <v>-4.1322314049586861E-2</v>
      </c>
    </row>
    <row r="15" spans="1:31" x14ac:dyDescent="0.25">
      <c r="B15" s="527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42619</v>
      </c>
      <c r="X15" s="10">
        <v>32.58</v>
      </c>
      <c r="Y15" s="10">
        <v>32.71</v>
      </c>
      <c r="Z15" s="10">
        <v>32.17</v>
      </c>
      <c r="AA15" s="10">
        <v>32.67</v>
      </c>
      <c r="AB15" s="95">
        <v>6778400</v>
      </c>
      <c r="AC15" s="10">
        <v>32.67</v>
      </c>
      <c r="AD15" s="2">
        <f t="shared" si="1"/>
        <v>0.53999999999999915</v>
      </c>
      <c r="AE15" s="138">
        <f t="shared" si="2"/>
        <v>5.2307692307693721E-3</v>
      </c>
    </row>
    <row r="16" spans="1:31" x14ac:dyDescent="0.25">
      <c r="B16" s="527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42615</v>
      </c>
      <c r="X16" s="10">
        <v>32.14</v>
      </c>
      <c r="Y16" s="10">
        <v>32.81</v>
      </c>
      <c r="Z16" s="10">
        <v>32.01</v>
      </c>
      <c r="AA16" s="10">
        <v>32.5</v>
      </c>
      <c r="AB16" s="95">
        <v>7494900</v>
      </c>
      <c r="AC16" s="10">
        <v>32.5</v>
      </c>
      <c r="AD16" s="2">
        <f t="shared" si="1"/>
        <v>0.80000000000000426</v>
      </c>
      <c r="AE16" s="138">
        <f t="shared" si="2"/>
        <v>1.6896120150187599E-2</v>
      </c>
    </row>
    <row r="17" spans="1:31" x14ac:dyDescent="0.25">
      <c r="W17" s="133">
        <v>42614</v>
      </c>
      <c r="X17" s="10">
        <v>32.1</v>
      </c>
      <c r="Y17" s="10">
        <v>32.15</v>
      </c>
      <c r="Z17" s="10">
        <v>31.81</v>
      </c>
      <c r="AA17" s="10">
        <v>31.96</v>
      </c>
      <c r="AB17" s="95">
        <v>7468400</v>
      </c>
      <c r="AC17" s="10">
        <v>31.96</v>
      </c>
      <c r="AD17" s="2">
        <f t="shared" si="1"/>
        <v>0.33999999999999986</v>
      </c>
      <c r="AE17" s="138">
        <f t="shared" si="2"/>
        <v>-9.3779306033126009E-4</v>
      </c>
    </row>
    <row r="18" spans="1:31" x14ac:dyDescent="0.25">
      <c r="W18" s="133">
        <v>42613</v>
      </c>
      <c r="X18" s="10">
        <v>32.159999999999997</v>
      </c>
      <c r="Y18" s="10">
        <v>32.29</v>
      </c>
      <c r="Z18" s="10">
        <v>31.91</v>
      </c>
      <c r="AA18" s="10">
        <v>31.99</v>
      </c>
      <c r="AB18" s="95">
        <v>9102800</v>
      </c>
      <c r="AC18" s="10">
        <v>31.99</v>
      </c>
      <c r="AD18" s="2">
        <f t="shared" si="1"/>
        <v>0.37999999999999901</v>
      </c>
      <c r="AE18" s="138">
        <f t="shared" si="2"/>
        <v>-5.2860696517412764E-3</v>
      </c>
    </row>
    <row r="19" spans="1:31" x14ac:dyDescent="0.25">
      <c r="W19" s="133">
        <v>42612</v>
      </c>
      <c r="X19" s="10">
        <v>32.33</v>
      </c>
      <c r="Y19" s="10">
        <v>32.5</v>
      </c>
      <c r="Z19" s="10">
        <v>32.090000000000003</v>
      </c>
      <c r="AA19" s="10">
        <v>32.159999999999997</v>
      </c>
      <c r="AB19" s="95">
        <v>5044600</v>
      </c>
      <c r="AC19" s="10">
        <v>32.159999999999997</v>
      </c>
      <c r="AD19" s="2">
        <f t="shared" si="1"/>
        <v>0.40999999999999659</v>
      </c>
      <c r="AE19" s="138">
        <f t="shared" si="2"/>
        <v>-5.2582740488710256E-3</v>
      </c>
    </row>
    <row r="20" spans="1:31" x14ac:dyDescent="0.25">
      <c r="W20" s="133">
        <v>42611</v>
      </c>
      <c r="X20" s="10">
        <v>32.46</v>
      </c>
      <c r="Y20" s="10">
        <v>32.72</v>
      </c>
      <c r="Z20" s="10">
        <v>32.17</v>
      </c>
      <c r="AA20" s="10">
        <v>32.33</v>
      </c>
      <c r="AB20" s="95">
        <v>7667300</v>
      </c>
      <c r="AC20" s="10">
        <v>32.33</v>
      </c>
      <c r="AD20" s="2">
        <f t="shared" si="1"/>
        <v>0.54999999999999716</v>
      </c>
      <c r="AE20" s="138">
        <f t="shared" si="2"/>
        <v>-1.0709914320685465E-2</v>
      </c>
    </row>
    <row r="21" spans="1:31" x14ac:dyDescent="0.25">
      <c r="W21" s="133">
        <v>42608</v>
      </c>
      <c r="X21" s="10">
        <v>32.770000000000003</v>
      </c>
      <c r="Y21" s="10">
        <v>32.94</v>
      </c>
      <c r="Z21" s="10">
        <v>32.46</v>
      </c>
      <c r="AA21" s="10">
        <v>32.68</v>
      </c>
      <c r="AB21" s="95">
        <v>6549100</v>
      </c>
      <c r="AC21" s="10">
        <v>32.68</v>
      </c>
      <c r="AD21" s="2">
        <f t="shared" si="1"/>
        <v>0.47999999999999687</v>
      </c>
      <c r="AE21" s="138">
        <f t="shared" si="2"/>
        <v>-2.4420024420024333E-3</v>
      </c>
    </row>
    <row r="22" spans="1:31" x14ac:dyDescent="0.25">
      <c r="W22" s="133">
        <v>42607</v>
      </c>
      <c r="X22" s="10">
        <v>32.85</v>
      </c>
      <c r="Y22" s="10">
        <v>33.06</v>
      </c>
      <c r="Z22" s="10">
        <v>32.67</v>
      </c>
      <c r="AA22" s="10">
        <v>32.76</v>
      </c>
      <c r="AB22" s="95">
        <v>7845500</v>
      </c>
      <c r="AC22" s="10">
        <v>32.76</v>
      </c>
      <c r="AD22" s="2">
        <f t="shared" si="1"/>
        <v>0.39000000000000057</v>
      </c>
      <c r="AE22" s="138">
        <f t="shared" si="2"/>
        <v>-6.9718096392847873E-3</v>
      </c>
    </row>
    <row r="23" spans="1:31" x14ac:dyDescent="0.25">
      <c r="W23" s="133">
        <v>42606</v>
      </c>
      <c r="X23" s="10">
        <v>32.25</v>
      </c>
      <c r="Y23" s="10">
        <v>33.24</v>
      </c>
      <c r="Z23" s="10">
        <v>32.21</v>
      </c>
      <c r="AA23" s="10">
        <v>32.99</v>
      </c>
      <c r="AB23" s="95">
        <v>12246500</v>
      </c>
      <c r="AC23" s="10">
        <v>32.99</v>
      </c>
      <c r="AD23" s="2">
        <f t="shared" si="1"/>
        <v>1.0300000000000011</v>
      </c>
      <c r="AE23" s="138">
        <f t="shared" si="2"/>
        <v>2.2945736434108577E-2</v>
      </c>
    </row>
    <row r="24" spans="1:31" x14ac:dyDescent="0.25">
      <c r="W24" s="133">
        <v>42605</v>
      </c>
      <c r="X24" s="10">
        <v>32.58</v>
      </c>
      <c r="Y24" s="10">
        <v>32.979999999999997</v>
      </c>
      <c r="Z24" s="10">
        <v>32.25</v>
      </c>
      <c r="AA24" s="10">
        <v>32.25</v>
      </c>
      <c r="AB24" s="95">
        <v>11039600</v>
      </c>
      <c r="AC24" s="10">
        <v>32.25</v>
      </c>
      <c r="AD24" s="2">
        <f t="shared" si="1"/>
        <v>0.72999999999999687</v>
      </c>
      <c r="AE24" s="138">
        <f t="shared" si="2"/>
        <v>-1.8563603164942211E-2</v>
      </c>
    </row>
    <row r="25" spans="1:31" x14ac:dyDescent="0.25">
      <c r="W25" s="133">
        <v>42604</v>
      </c>
      <c r="X25" s="10">
        <v>32.64</v>
      </c>
      <c r="Y25" s="10">
        <v>32.89</v>
      </c>
      <c r="Z25" s="10">
        <v>32.450000000000003</v>
      </c>
      <c r="AA25" s="10">
        <v>32.86</v>
      </c>
      <c r="AB25" s="95">
        <v>7744600</v>
      </c>
      <c r="AC25" s="10">
        <v>32.86</v>
      </c>
      <c r="AD25" s="2">
        <f t="shared" si="1"/>
        <v>0.43999999999999773</v>
      </c>
      <c r="AE25" s="138">
        <f t="shared" si="2"/>
        <v>7.6663600122661713E-3</v>
      </c>
    </row>
    <row r="26" spans="1:31" x14ac:dyDescent="0.25">
      <c r="W26" s="133">
        <v>42601</v>
      </c>
      <c r="X26" s="10">
        <v>32.47</v>
      </c>
      <c r="Y26" s="10">
        <v>32.81</v>
      </c>
      <c r="Z26" s="10">
        <v>32.35</v>
      </c>
      <c r="AA26" s="10">
        <v>32.61</v>
      </c>
      <c r="AB26" s="95">
        <v>8885800</v>
      </c>
      <c r="AC26" s="10">
        <v>32.61</v>
      </c>
      <c r="AD26" s="2">
        <f t="shared" si="1"/>
        <v>0.46000000000000085</v>
      </c>
      <c r="AE26" s="138">
        <f t="shared" si="2"/>
        <v>4.6210720887245316E-3</v>
      </c>
    </row>
    <row r="27" spans="1:31" x14ac:dyDescent="0.25">
      <c r="W27" s="133">
        <v>42600</v>
      </c>
      <c r="X27" s="10">
        <v>31.96</v>
      </c>
      <c r="Y27" s="10">
        <v>32.619999999999997</v>
      </c>
      <c r="Z27" s="10">
        <v>31.87</v>
      </c>
      <c r="AA27" s="10">
        <v>32.46</v>
      </c>
      <c r="AB27" s="95">
        <v>12233100</v>
      </c>
      <c r="AC27" s="10">
        <v>32.46</v>
      </c>
      <c r="AD27" s="2">
        <f t="shared" si="1"/>
        <v>0.74999999999999645</v>
      </c>
      <c r="AE27" s="138">
        <f t="shared" si="2"/>
        <v>1.8193224592220947E-2</v>
      </c>
    </row>
    <row r="28" spans="1:31" x14ac:dyDescent="0.25">
      <c r="A28" s="32" t="s">
        <v>81</v>
      </c>
      <c r="B28" s="14"/>
      <c r="C28" s="14">
        <f>SUM(C2:C16)</f>
        <v>1080</v>
      </c>
      <c r="D28" s="18"/>
      <c r="E28" s="18"/>
      <c r="F28" s="18">
        <f>SUM(F2:F16)</f>
        <v>35706.83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42599</v>
      </c>
      <c r="X28" s="10">
        <v>32.119999999999997</v>
      </c>
      <c r="Y28" s="10">
        <v>32.21</v>
      </c>
      <c r="Z28" s="10">
        <v>31.45</v>
      </c>
      <c r="AA28" s="10">
        <v>31.88</v>
      </c>
      <c r="AB28" s="95">
        <v>9413300</v>
      </c>
      <c r="AC28" s="10">
        <v>31.88</v>
      </c>
      <c r="AD28" s="2">
        <f t="shared" si="1"/>
        <v>0.76000000000000156</v>
      </c>
      <c r="AE28" s="138">
        <f t="shared" si="2"/>
        <v>-6.8535825545171791E-3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42598</v>
      </c>
      <c r="X29" s="10">
        <v>32.54</v>
      </c>
      <c r="Y29" s="10">
        <v>32.54</v>
      </c>
      <c r="Z29" s="10">
        <v>32.06</v>
      </c>
      <c r="AA29" s="10">
        <v>32.1</v>
      </c>
      <c r="AB29" s="95">
        <v>11198200</v>
      </c>
      <c r="AC29" s="10">
        <v>32.1</v>
      </c>
      <c r="AD29" s="2">
        <f t="shared" si="1"/>
        <v>0.47999999999999687</v>
      </c>
      <c r="AE29" s="138">
        <f t="shared" si="2"/>
        <v>-1.9248395967002563E-2</v>
      </c>
    </row>
    <row r="30" spans="1:31" x14ac:dyDescent="0.25">
      <c r="W30" s="133">
        <v>42597</v>
      </c>
      <c r="X30" s="10">
        <v>32.630000000000003</v>
      </c>
      <c r="Y30" s="10">
        <v>32.97</v>
      </c>
      <c r="Z30" s="10">
        <v>32.46</v>
      </c>
      <c r="AA30" s="10">
        <v>32.729999999999997</v>
      </c>
      <c r="AB30" s="95">
        <v>9027500</v>
      </c>
      <c r="AC30" s="10">
        <v>32.729999999999997</v>
      </c>
      <c r="AD30" s="2">
        <f t="shared" si="1"/>
        <v>0.50999999999999801</v>
      </c>
      <c r="AE30" s="138">
        <f t="shared" si="2"/>
        <v>4.604051565377576E-3</v>
      </c>
    </row>
    <row r="31" spans="1:31" x14ac:dyDescent="0.25">
      <c r="W31" s="133">
        <v>42594</v>
      </c>
      <c r="X31" s="10">
        <v>32.42</v>
      </c>
      <c r="Y31" s="10">
        <v>32.619999999999997</v>
      </c>
      <c r="Z31" s="10">
        <v>32.229999999999997</v>
      </c>
      <c r="AA31" s="10">
        <v>32.58</v>
      </c>
      <c r="AB31" s="95">
        <v>7395200</v>
      </c>
      <c r="AC31" s="10">
        <v>32.58</v>
      </c>
      <c r="AD31" s="2">
        <f t="shared" si="1"/>
        <v>0.39000000000000057</v>
      </c>
      <c r="AE31" s="138">
        <f t="shared" si="2"/>
        <v>8.6687306501549433E-3</v>
      </c>
    </row>
    <row r="32" spans="1:31" x14ac:dyDescent="0.25">
      <c r="W32" s="133">
        <v>42593</v>
      </c>
      <c r="X32" s="10">
        <v>32.549999999999997</v>
      </c>
      <c r="Y32" s="10">
        <v>32.85</v>
      </c>
      <c r="Z32" s="10">
        <v>32.020000000000003</v>
      </c>
      <c r="AA32" s="10">
        <v>32.299999999999997</v>
      </c>
      <c r="AB32" s="95">
        <v>9605600</v>
      </c>
      <c r="AC32" s="10">
        <v>32.299999999999997</v>
      </c>
      <c r="AD32" s="2">
        <f t="shared" si="1"/>
        <v>0.82999999999999829</v>
      </c>
      <c r="AE32" s="138" t="e">
        <f t="shared" si="2"/>
        <v>#DIV/0!</v>
      </c>
    </row>
    <row r="33" spans="2:31" x14ac:dyDescent="0.25">
      <c r="W33" s="133">
        <v>42593</v>
      </c>
      <c r="X33" s="10" t="s">
        <v>329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42592</v>
      </c>
      <c r="X34" s="10">
        <v>32.380000000000003</v>
      </c>
      <c r="Y34" s="10">
        <v>32.630000000000003</v>
      </c>
      <c r="Z34" s="10">
        <v>32.270000000000003</v>
      </c>
      <c r="AA34" s="10">
        <v>32.5</v>
      </c>
      <c r="AB34" s="95">
        <v>12735400</v>
      </c>
      <c r="AC34" s="10">
        <v>32.380000000000003</v>
      </c>
      <c r="AD34" s="2">
        <f t="shared" si="1"/>
        <v>0.35999999999999943</v>
      </c>
      <c r="AE34" s="138">
        <f t="shared" si="2"/>
        <v>6.52782095119675E-3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42591</v>
      </c>
      <c r="X35" s="10">
        <v>32.380000000000003</v>
      </c>
      <c r="Y35" s="10">
        <v>32.86</v>
      </c>
      <c r="Z35" s="10">
        <v>32.26</v>
      </c>
      <c r="AA35" s="10">
        <v>32.29</v>
      </c>
      <c r="AB35" s="95">
        <v>11696400</v>
      </c>
      <c r="AC35" s="10">
        <v>32.17</v>
      </c>
      <c r="AD35" s="2">
        <f t="shared" si="1"/>
        <v>0.60000000000000142</v>
      </c>
      <c r="AE35" s="138">
        <f t="shared" si="2"/>
        <v>-6.2131096613837755E-4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42590</v>
      </c>
      <c r="X36" s="10">
        <v>32.619999999999997</v>
      </c>
      <c r="Y36" s="10">
        <v>32.71</v>
      </c>
      <c r="Z36" s="10">
        <v>32.270000000000003</v>
      </c>
      <c r="AA36" s="10">
        <v>32.31</v>
      </c>
      <c r="AB36" s="95">
        <v>11837900</v>
      </c>
      <c r="AC36" s="10">
        <v>32.19</v>
      </c>
      <c r="AD36" s="2">
        <f t="shared" si="1"/>
        <v>0.43999999999999773</v>
      </c>
      <c r="AE36" s="138">
        <f t="shared" si="2"/>
        <v>-9.5384615384616067E-3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42587</v>
      </c>
      <c r="X37" s="10">
        <v>32.65</v>
      </c>
      <c r="Y37" s="10">
        <v>32.909999999999997</v>
      </c>
      <c r="Z37" s="10">
        <v>32.42</v>
      </c>
      <c r="AA37" s="10">
        <v>32.619999999999997</v>
      </c>
      <c r="AB37" s="95">
        <v>10343200</v>
      </c>
      <c r="AC37" s="10">
        <v>32.5</v>
      </c>
      <c r="AD37" s="2">
        <f t="shared" si="1"/>
        <v>0.48999999999999488</v>
      </c>
      <c r="AE37" s="138">
        <f t="shared" si="2"/>
        <v>2.1584952204749541E-3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42586</v>
      </c>
      <c r="X38" s="10">
        <v>33.200000000000003</v>
      </c>
      <c r="Y38" s="10">
        <v>33.28</v>
      </c>
      <c r="Z38" s="10">
        <v>32.11</v>
      </c>
      <c r="AA38" s="10">
        <v>32.549999999999997</v>
      </c>
      <c r="AB38" s="95">
        <v>12247300</v>
      </c>
      <c r="AC38" s="10">
        <v>32.43</v>
      </c>
      <c r="AD38" s="2">
        <f t="shared" si="1"/>
        <v>1.1700000000000017</v>
      </c>
      <c r="AE38" s="138">
        <f t="shared" si="2"/>
        <v>-1.9649334945586405E-2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42585</v>
      </c>
      <c r="X39" s="10">
        <v>32.69</v>
      </c>
      <c r="Y39" s="10">
        <v>33.53</v>
      </c>
      <c r="Z39" s="10">
        <v>32.64</v>
      </c>
      <c r="AA39" s="10">
        <v>33.200000000000003</v>
      </c>
      <c r="AB39" s="95">
        <v>10630600</v>
      </c>
      <c r="AC39" s="10">
        <v>33.08</v>
      </c>
      <c r="AD39" s="2">
        <f t="shared" si="1"/>
        <v>0.89000000000000057</v>
      </c>
      <c r="AE39" s="138">
        <f t="shared" si="2"/>
        <v>1.8159433671898872E-2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67" t="s">
        <v>78</v>
      </c>
      <c r="P40" s="567"/>
      <c r="W40" s="133">
        <v>42584</v>
      </c>
      <c r="X40" s="10">
        <v>33.450000000000003</v>
      </c>
      <c r="Y40" s="10">
        <v>33.799999999999997</v>
      </c>
      <c r="Z40" s="10">
        <v>32.49</v>
      </c>
      <c r="AA40" s="10">
        <v>32.61</v>
      </c>
      <c r="AB40" s="95">
        <v>18255400</v>
      </c>
      <c r="AC40" s="10">
        <v>32.49</v>
      </c>
      <c r="AD40" s="2">
        <f t="shared" si="1"/>
        <v>1.3099999999999952</v>
      </c>
      <c r="AE40" s="138">
        <f t="shared" si="2"/>
        <v>-4.1027154663518361E-2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33.495000000000005</v>
      </c>
      <c r="Q41" s="2"/>
      <c r="W41" s="133">
        <v>42583</v>
      </c>
      <c r="X41" s="10">
        <v>34.200000000000003</v>
      </c>
      <c r="Y41" s="10">
        <v>34.340000000000003</v>
      </c>
      <c r="Z41" s="10">
        <v>33.880000000000003</v>
      </c>
      <c r="AA41" s="10">
        <v>34.01</v>
      </c>
      <c r="AB41" s="95">
        <v>9742400</v>
      </c>
      <c r="AC41" s="10">
        <v>33.880000000000003</v>
      </c>
      <c r="AD41" s="2">
        <f t="shared" si="1"/>
        <v>0.46000000000000085</v>
      </c>
      <c r="AE41" s="138">
        <f t="shared" si="2"/>
        <v>-5.2847915443334781E-3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33.1905</v>
      </c>
      <c r="Q42" s="2"/>
      <c r="T42" s="91" t="s">
        <v>113</v>
      </c>
      <c r="W42" s="133">
        <v>42580</v>
      </c>
      <c r="X42" s="10">
        <v>34.299999999999997</v>
      </c>
      <c r="Y42" s="10">
        <v>34.4</v>
      </c>
      <c r="Z42" s="10">
        <v>33.81</v>
      </c>
      <c r="AA42" s="10">
        <v>34.19</v>
      </c>
      <c r="AB42" s="95">
        <v>19149500</v>
      </c>
      <c r="AC42" s="10">
        <v>34.06</v>
      </c>
      <c r="AD42" s="2">
        <f t="shared" si="1"/>
        <v>0.58999999999999631</v>
      </c>
      <c r="AE42" s="138">
        <f t="shared" si="2"/>
        <v>-6.1278085789320258E-3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32.886000000000003</v>
      </c>
      <c r="Q43" s="2"/>
      <c r="T43" s="128" t="s">
        <v>98</v>
      </c>
      <c r="U43" s="98">
        <v>30.75</v>
      </c>
      <c r="W43" s="133">
        <v>42579</v>
      </c>
      <c r="X43" s="10">
        <v>35.229999999999997</v>
      </c>
      <c r="Y43" s="10">
        <v>35.24</v>
      </c>
      <c r="Z43" s="10">
        <v>34.380000000000003</v>
      </c>
      <c r="AA43" s="10">
        <v>34.4</v>
      </c>
      <c r="AB43" s="95">
        <v>14382900</v>
      </c>
      <c r="AC43" s="10">
        <v>34.270000000000003</v>
      </c>
      <c r="AD43" s="2">
        <f t="shared" si="1"/>
        <v>0.85999999999999943</v>
      </c>
      <c r="AE43" s="138">
        <f t="shared" si="2"/>
        <v>-3.301354401805856E-2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32.581499999999998</v>
      </c>
      <c r="Q44" s="2"/>
      <c r="T44" s="93" t="s">
        <v>99</v>
      </c>
      <c r="U44" s="88">
        <v>30.79</v>
      </c>
      <c r="W44" s="133">
        <v>42578</v>
      </c>
      <c r="X44" s="10">
        <v>36.32</v>
      </c>
      <c r="Y44" s="10">
        <v>36.369999999999997</v>
      </c>
      <c r="Z44" s="10">
        <v>35.54</v>
      </c>
      <c r="AA44" s="10">
        <v>35.57</v>
      </c>
      <c r="AB44" s="95">
        <v>6228800</v>
      </c>
      <c r="AC44" s="10">
        <v>35.44</v>
      </c>
      <c r="AD44" s="2">
        <f t="shared" si="1"/>
        <v>0.82999999999999829</v>
      </c>
      <c r="AE44" s="138">
        <f t="shared" si="2"/>
        <v>-2.3422430421603746E-2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32.277000000000001</v>
      </c>
      <c r="Q45" s="2"/>
      <c r="T45" s="93" t="s">
        <v>100</v>
      </c>
      <c r="U45" s="88" t="s">
        <v>607</v>
      </c>
      <c r="W45" s="133">
        <v>42577</v>
      </c>
      <c r="X45" s="10">
        <v>36.159999999999997</v>
      </c>
      <c r="Y45" s="10">
        <v>36.46</v>
      </c>
      <c r="Z45" s="10">
        <v>35.81</v>
      </c>
      <c r="AA45" s="10">
        <v>36.42</v>
      </c>
      <c r="AB45" s="95">
        <v>6968300</v>
      </c>
      <c r="AC45" s="10">
        <v>36.29</v>
      </c>
      <c r="AD45" s="2">
        <f t="shared" si="1"/>
        <v>0.64999999999999858</v>
      </c>
      <c r="AE45" s="138">
        <f t="shared" si="2"/>
        <v>1.7666853617498646E-2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31.9725</v>
      </c>
      <c r="Q46" s="2"/>
      <c r="T46" s="93" t="s">
        <v>101</v>
      </c>
      <c r="U46" s="88" t="s">
        <v>608</v>
      </c>
      <c r="W46" s="133">
        <v>42576</v>
      </c>
      <c r="X46" s="10">
        <v>35.729999999999997</v>
      </c>
      <c r="Y46" s="10">
        <v>35.79</v>
      </c>
      <c r="Z46" s="10">
        <v>35.42</v>
      </c>
      <c r="AA46" s="10">
        <v>35.79</v>
      </c>
      <c r="AB46" s="95">
        <v>5385400</v>
      </c>
      <c r="AC46" s="10">
        <v>35.659999999999997</v>
      </c>
      <c r="AD46" s="2">
        <f t="shared" si="1"/>
        <v>0.36999999999999744</v>
      </c>
      <c r="AE46" s="138">
        <f t="shared" si="2"/>
        <v>-5.2998605299862112E-3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31.667999999999999</v>
      </c>
      <c r="Q47" s="2"/>
      <c r="T47" s="93" t="s">
        <v>102</v>
      </c>
      <c r="U47" s="88">
        <v>36.36</v>
      </c>
      <c r="W47" s="133">
        <v>42573</v>
      </c>
      <c r="X47" s="10">
        <v>36.130000000000003</v>
      </c>
      <c r="Y47" s="10">
        <v>36.200000000000003</v>
      </c>
      <c r="Z47" s="10">
        <v>35.799999999999997</v>
      </c>
      <c r="AA47" s="10">
        <v>35.979999999999997</v>
      </c>
      <c r="AB47" s="95">
        <v>3295700</v>
      </c>
      <c r="AC47" s="10">
        <v>35.85</v>
      </c>
      <c r="AD47" s="2">
        <f t="shared" si="1"/>
        <v>0.40000000000000568</v>
      </c>
      <c r="AE47" s="138">
        <f t="shared" si="2"/>
        <v>5.581914596708426E-4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31.363499999999998</v>
      </c>
      <c r="Q48" s="2"/>
      <c r="T48" s="93" t="s">
        <v>103</v>
      </c>
      <c r="U48" s="88">
        <v>0.62966100000000003</v>
      </c>
      <c r="W48" s="133">
        <v>42572</v>
      </c>
      <c r="X48" s="10">
        <v>36.29</v>
      </c>
      <c r="Y48" s="10">
        <v>36.32</v>
      </c>
      <c r="Z48" s="10">
        <v>35.82</v>
      </c>
      <c r="AA48" s="10">
        <v>35.96</v>
      </c>
      <c r="AB48" s="95">
        <v>3705400</v>
      </c>
      <c r="AC48" s="10">
        <v>35.83</v>
      </c>
      <c r="AD48" s="2">
        <f t="shared" si="1"/>
        <v>0.5</v>
      </c>
      <c r="AE48" s="138">
        <f t="shared" si="2"/>
        <v>-1.2131237937689665E-2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31.059000000000001</v>
      </c>
      <c r="Q49" s="2"/>
      <c r="T49" s="93" t="s">
        <v>104</v>
      </c>
      <c r="U49" s="88" t="s">
        <v>394</v>
      </c>
      <c r="W49" s="133">
        <v>42571</v>
      </c>
      <c r="X49" s="10">
        <v>36.39</v>
      </c>
      <c r="Y49" s="10">
        <v>36.549999999999997</v>
      </c>
      <c r="Z49" s="10">
        <v>36.090000000000003</v>
      </c>
      <c r="AA49" s="10">
        <v>36.4</v>
      </c>
      <c r="AB49" s="95">
        <v>4127000</v>
      </c>
      <c r="AC49" s="10">
        <v>36.270000000000003</v>
      </c>
      <c r="AD49" s="2">
        <f t="shared" si="1"/>
        <v>0.45999999999999375</v>
      </c>
      <c r="AE49" s="138">
        <f t="shared" si="2"/>
        <v>5.2660753880267031E-3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30.7545</v>
      </c>
      <c r="Q50" s="2"/>
      <c r="T50" s="93"/>
      <c r="U50" s="88"/>
      <c r="W50" s="133">
        <v>42570</v>
      </c>
      <c r="X50" s="10">
        <v>36.299999999999997</v>
      </c>
      <c r="Y50" s="10">
        <v>36.450000000000003</v>
      </c>
      <c r="Z50" s="10">
        <v>36.049999999999997</v>
      </c>
      <c r="AA50" s="10">
        <v>36.21</v>
      </c>
      <c r="AB50" s="95">
        <v>4820400</v>
      </c>
      <c r="AC50" s="10">
        <v>36.08</v>
      </c>
      <c r="AD50" s="2">
        <f t="shared" si="1"/>
        <v>0.40000000000000568</v>
      </c>
      <c r="AE50" s="138">
        <f t="shared" si="2"/>
        <v>-3.5901684617509755E-3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30.45</v>
      </c>
      <c r="Q51" s="2"/>
      <c r="T51" s="93" t="s">
        <v>105</v>
      </c>
      <c r="U51" s="88" t="s">
        <v>609</v>
      </c>
      <c r="W51" s="133">
        <v>42569</v>
      </c>
      <c r="X51" s="10">
        <v>36.69</v>
      </c>
      <c r="Y51" s="10">
        <v>36.85</v>
      </c>
      <c r="Z51" s="10">
        <v>36.299999999999997</v>
      </c>
      <c r="AA51" s="10">
        <v>36.340000000000003</v>
      </c>
      <c r="AB51" s="95">
        <v>8564000</v>
      </c>
      <c r="AC51" s="10">
        <v>36.21</v>
      </c>
      <c r="AD51" s="2">
        <f t="shared" si="1"/>
        <v>0.55000000000000426</v>
      </c>
      <c r="AE51" s="138">
        <f t="shared" si="2"/>
        <v>-9.8441345365053445E-3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30.145499999999998</v>
      </c>
      <c r="Q52" s="2"/>
      <c r="T52" s="93" t="s">
        <v>106</v>
      </c>
      <c r="U52" s="88" t="s">
        <v>610</v>
      </c>
      <c r="W52" s="133">
        <v>42566</v>
      </c>
      <c r="X52" s="10">
        <v>37.049999999999997</v>
      </c>
      <c r="Y52" s="10">
        <v>37.26</v>
      </c>
      <c r="Z52" s="10">
        <v>36.44</v>
      </c>
      <c r="AA52" s="10">
        <v>36.71</v>
      </c>
      <c r="AB52" s="95">
        <v>7754100</v>
      </c>
      <c r="AC52" s="10">
        <v>36.57</v>
      </c>
      <c r="AD52" s="2">
        <f t="shared" si="1"/>
        <v>0.82000000000000028</v>
      </c>
      <c r="AE52" s="138">
        <f t="shared" si="2"/>
        <v>-1.5877287405812623E-2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29.840999999999998</v>
      </c>
      <c r="Q53" s="2"/>
      <c r="T53" s="93" t="s">
        <v>107</v>
      </c>
      <c r="U53" s="90">
        <v>8599347</v>
      </c>
      <c r="W53" s="133">
        <v>42565</v>
      </c>
      <c r="X53" s="10">
        <v>37.479999999999997</v>
      </c>
      <c r="Y53" s="10">
        <v>37.619999999999997</v>
      </c>
      <c r="Z53" s="10">
        <v>37.1</v>
      </c>
      <c r="AA53" s="10">
        <v>37.299999999999997</v>
      </c>
      <c r="AB53" s="95">
        <v>6840400</v>
      </c>
      <c r="AC53" s="10">
        <v>37.159999999999997</v>
      </c>
      <c r="AD53" s="2">
        <f t="shared" si="1"/>
        <v>0.51999999999999602</v>
      </c>
      <c r="AE53" s="138">
        <f t="shared" si="2"/>
        <v>-4.8205677557581206E-3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29.5365</v>
      </c>
      <c r="T54" s="93" t="s">
        <v>110</v>
      </c>
      <c r="U54" s="90">
        <v>9967250</v>
      </c>
      <c r="W54" s="133">
        <v>42564</v>
      </c>
      <c r="X54" s="10">
        <v>37.340000000000003</v>
      </c>
      <c r="Y54" s="10">
        <v>37.64</v>
      </c>
      <c r="Z54" s="10">
        <v>37.159999999999997</v>
      </c>
      <c r="AA54" s="10">
        <v>37.479999999999997</v>
      </c>
      <c r="AB54" s="95">
        <v>5704700</v>
      </c>
      <c r="AC54" s="10">
        <v>37.340000000000003</v>
      </c>
      <c r="AD54" s="2">
        <f t="shared" si="1"/>
        <v>0.48000000000000398</v>
      </c>
      <c r="AE54" s="138">
        <f t="shared" si="2"/>
        <v>2.4161073825503809E-3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29.231999999999999</v>
      </c>
      <c r="T55" s="93" t="s">
        <v>108</v>
      </c>
      <c r="U55" s="88" t="s">
        <v>611</v>
      </c>
      <c r="W55" s="133">
        <v>42563</v>
      </c>
      <c r="X55" s="10">
        <v>37.56</v>
      </c>
      <c r="Y55" s="10">
        <v>37.57</v>
      </c>
      <c r="Z55" s="10">
        <v>36.979999999999997</v>
      </c>
      <c r="AA55" s="10">
        <v>37.39</v>
      </c>
      <c r="AB55" s="95">
        <v>4572800</v>
      </c>
      <c r="AC55" s="10">
        <v>37.25</v>
      </c>
      <c r="AD55" s="2">
        <f t="shared" si="1"/>
        <v>0.59000000000000341</v>
      </c>
      <c r="AE55" s="138">
        <f t="shared" si="2"/>
        <v>-4.0106951871657914E-3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28.927499999999998</v>
      </c>
      <c r="T56" s="93" t="s">
        <v>111</v>
      </c>
      <c r="U56" s="88">
        <v>14.44</v>
      </c>
      <c r="W56" s="133">
        <v>42562</v>
      </c>
      <c r="X56" s="10">
        <v>37.869999999999997</v>
      </c>
      <c r="Y56" s="10">
        <v>37.97</v>
      </c>
      <c r="Z56" s="10">
        <v>37.479999999999997</v>
      </c>
      <c r="AA56" s="10">
        <v>37.54</v>
      </c>
      <c r="AB56" s="95">
        <v>5871200</v>
      </c>
      <c r="AC56" s="10">
        <v>37.4</v>
      </c>
      <c r="AD56" s="2">
        <f t="shared" si="1"/>
        <v>0.49000000000000199</v>
      </c>
      <c r="AE56" s="138">
        <f t="shared" si="2"/>
        <v>-8.4835630965005571E-3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28.622999999999998</v>
      </c>
      <c r="T57" s="93" t="s">
        <v>112</v>
      </c>
      <c r="U57" s="88">
        <v>2.11</v>
      </c>
      <c r="W57" s="133">
        <v>42559</v>
      </c>
      <c r="X57" s="10">
        <v>37.56</v>
      </c>
      <c r="Y57" s="10">
        <v>37.880000000000003</v>
      </c>
      <c r="Z57" s="10">
        <v>37.49</v>
      </c>
      <c r="AA57" s="10">
        <v>37.86</v>
      </c>
      <c r="AB57" s="95">
        <v>5792500</v>
      </c>
      <c r="AC57" s="10">
        <v>37.72</v>
      </c>
      <c r="AD57" s="2">
        <f t="shared" si="1"/>
        <v>0.39000000000000057</v>
      </c>
      <c r="AE57" s="138">
        <f t="shared" si="2"/>
        <v>1.452393760086057E-2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28.3185</v>
      </c>
      <c r="T58" s="93" t="s">
        <v>109</v>
      </c>
      <c r="U58" s="88" t="s">
        <v>612</v>
      </c>
      <c r="W58" s="133">
        <v>42558</v>
      </c>
      <c r="X58" s="10">
        <v>37.51</v>
      </c>
      <c r="Y58" s="10">
        <v>37.72</v>
      </c>
      <c r="Z58" s="10">
        <v>37.19</v>
      </c>
      <c r="AA58" s="10">
        <v>37.32</v>
      </c>
      <c r="AB58" s="95">
        <v>8280600</v>
      </c>
      <c r="AC58" s="10">
        <v>37.18</v>
      </c>
      <c r="AD58" s="2">
        <f t="shared" si="1"/>
        <v>0.53000000000000114</v>
      </c>
      <c r="AE58" s="138">
        <f t="shared" si="2"/>
        <v>-6.9444444444444198E-3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28.013999999999999</v>
      </c>
      <c r="W59" s="133">
        <v>42557</v>
      </c>
      <c r="X59" s="10">
        <v>37.31</v>
      </c>
      <c r="Y59" s="10">
        <v>37.65</v>
      </c>
      <c r="Z59" s="10">
        <v>37.28</v>
      </c>
      <c r="AA59" s="10">
        <v>37.58</v>
      </c>
      <c r="AB59" s="95">
        <v>9419300</v>
      </c>
      <c r="AC59" s="10">
        <v>37.44</v>
      </c>
      <c r="AD59" s="2">
        <f t="shared" si="1"/>
        <v>0.36999999999999744</v>
      </c>
      <c r="AE59" s="138">
        <f t="shared" si="2"/>
        <v>6.7222371605271114E-3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27.709500000000002</v>
      </c>
      <c r="W60" s="133">
        <v>42556</v>
      </c>
      <c r="X60" s="10">
        <v>36.6</v>
      </c>
      <c r="Y60" s="10">
        <v>37.4</v>
      </c>
      <c r="Z60" s="10">
        <v>36.549999999999997</v>
      </c>
      <c r="AA60" s="10">
        <v>37.33</v>
      </c>
      <c r="AB60" s="95">
        <v>8543400</v>
      </c>
      <c r="AC60" s="10">
        <v>37.19</v>
      </c>
      <c r="AD60" s="2">
        <f t="shared" si="1"/>
        <v>0.85000000000000142</v>
      </c>
      <c r="AE60" s="138">
        <f t="shared" si="2"/>
        <v>2.1142229544206304E-2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27.405000000000001</v>
      </c>
      <c r="W61" s="133">
        <v>42552</v>
      </c>
      <c r="X61" s="10">
        <v>36.89</v>
      </c>
      <c r="Y61" s="10">
        <v>36.99</v>
      </c>
      <c r="Z61" s="10">
        <v>36.54</v>
      </c>
      <c r="AA61" s="10">
        <v>36.549999999999997</v>
      </c>
      <c r="AB61" s="95">
        <v>7121000</v>
      </c>
      <c r="AC61" s="10">
        <v>36.42</v>
      </c>
      <c r="AD61" s="2">
        <f t="shared" si="1"/>
        <v>0.45000000000000284</v>
      </c>
      <c r="AE61" s="138">
        <f t="shared" si="2"/>
        <v>-6.2755798090040615E-3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42551</v>
      </c>
      <c r="X62" s="10">
        <v>36.450000000000003</v>
      </c>
      <c r="Y62" s="10">
        <v>36.79</v>
      </c>
      <c r="Z62" s="10">
        <v>36.03</v>
      </c>
      <c r="AA62" s="10">
        <v>36.79</v>
      </c>
      <c r="AB62" s="95">
        <v>10256300</v>
      </c>
      <c r="AC62" s="10">
        <v>36.65</v>
      </c>
      <c r="AD62" s="2">
        <f t="shared" si="1"/>
        <v>0.75999999999999801</v>
      </c>
      <c r="AE62" s="138">
        <f t="shared" si="2"/>
        <v>9.0859030837004973E-3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42550</v>
      </c>
      <c r="X63" s="10">
        <v>36.35</v>
      </c>
      <c r="Y63" s="10">
        <v>36.65</v>
      </c>
      <c r="Z63" s="10">
        <v>36.24</v>
      </c>
      <c r="AA63" s="10">
        <v>36.450000000000003</v>
      </c>
      <c r="AB63" s="95">
        <v>7589500</v>
      </c>
      <c r="AC63" s="10">
        <v>36.32</v>
      </c>
      <c r="AD63" s="2">
        <f t="shared" si="1"/>
        <v>0.40999999999999659</v>
      </c>
      <c r="AE63" s="138">
        <f t="shared" si="2"/>
        <v>1.1135857461024523E-2</v>
      </c>
    </row>
    <row r="64" spans="2:31" x14ac:dyDescent="0.25">
      <c r="B64" s="193">
        <v>42599</v>
      </c>
      <c r="C64" s="449">
        <v>500</v>
      </c>
      <c r="D64" s="530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42549</v>
      </c>
      <c r="X64" s="10">
        <v>36.81</v>
      </c>
      <c r="Y64" s="10">
        <v>37</v>
      </c>
      <c r="Z64" s="10">
        <v>35.880000000000003</v>
      </c>
      <c r="AA64" s="10">
        <v>36.049999999999997</v>
      </c>
      <c r="AB64" s="95">
        <v>11941500</v>
      </c>
      <c r="AC64" s="10">
        <v>35.92</v>
      </c>
      <c r="AD64" s="2">
        <f t="shared" si="1"/>
        <v>1.1199999999999974</v>
      </c>
      <c r="AE64" s="138">
        <f t="shared" si="2"/>
        <v>-1.5350877192982337E-2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42548</v>
      </c>
      <c r="X65" s="10">
        <v>34.880000000000003</v>
      </c>
      <c r="Y65" s="10">
        <v>36.869999999999997</v>
      </c>
      <c r="Z65" s="10">
        <v>34.75</v>
      </c>
      <c r="AA65" s="10">
        <v>36.619999999999997</v>
      </c>
      <c r="AB65" s="95">
        <v>19450000</v>
      </c>
      <c r="AC65" s="10">
        <v>36.479999999999997</v>
      </c>
      <c r="AD65" s="2">
        <f t="shared" si="1"/>
        <v>2.1199999999999974</v>
      </c>
      <c r="AE65" s="138">
        <f t="shared" si="2"/>
        <v>4.1988003427592124E-2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42545</v>
      </c>
      <c r="X66" s="10">
        <v>34</v>
      </c>
      <c r="Y66" s="10">
        <v>35.5</v>
      </c>
      <c r="Z66" s="10">
        <v>33.9</v>
      </c>
      <c r="AA66" s="10">
        <v>35.14</v>
      </c>
      <c r="AB66" s="95">
        <v>14689500</v>
      </c>
      <c r="AC66" s="10">
        <v>35.01</v>
      </c>
      <c r="AD66" s="2">
        <f t="shared" si="1"/>
        <v>1.6000000000000014</v>
      </c>
      <c r="AE66" s="138">
        <f t="shared" si="2"/>
        <v>1.3607411696583638E-2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42544</v>
      </c>
      <c r="X67" s="10">
        <v>34.54</v>
      </c>
      <c r="Y67" s="10">
        <v>34.67</v>
      </c>
      <c r="Z67" s="10">
        <v>34.35</v>
      </c>
      <c r="AA67" s="10">
        <v>34.67</v>
      </c>
      <c r="AB67" s="95">
        <v>8560700</v>
      </c>
      <c r="AC67" s="10">
        <v>34.54</v>
      </c>
      <c r="AD67" s="2">
        <f>Y67-Z67</f>
        <v>0.32000000000000028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42543</v>
      </c>
      <c r="X68" s="10">
        <v>34.5</v>
      </c>
      <c r="Y68" s="10">
        <v>34.54</v>
      </c>
      <c r="Z68" s="10">
        <v>34.08</v>
      </c>
      <c r="AA68" s="10">
        <v>34.22</v>
      </c>
      <c r="AB68" s="95">
        <v>16952500</v>
      </c>
      <c r="AC68" s="10">
        <v>34.090000000000003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0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" si="88">C83*(E83-D83)</f>
        <v>-1477.9439999999995</v>
      </c>
      <c r="G83" s="40">
        <f t="shared" ref="G83" si="89">D83*C83</f>
        <v>25837.944</v>
      </c>
      <c r="H83" s="231">
        <f t="shared" ref="H83" si="90">(E83-D83)/D83</f>
        <v>-5.7200526481518785E-2</v>
      </c>
      <c r="I83" s="40"/>
    </row>
    <row r="84" spans="2:9" x14ac:dyDescent="0.25">
      <c r="B84" s="193"/>
      <c r="C84" s="10"/>
      <c r="D84" s="40"/>
      <c r="E84" s="40"/>
      <c r="F84" s="40"/>
      <c r="G84" s="40"/>
      <c r="H84" s="231"/>
      <c r="I84" s="40"/>
    </row>
    <row r="85" spans="2:9" x14ac:dyDescent="0.25">
      <c r="B85" s="193"/>
      <c r="C85" s="10"/>
      <c r="D85" s="40"/>
      <c r="E85" s="40"/>
      <c r="F85" s="40"/>
      <c r="G85" s="40"/>
      <c r="H85" s="231"/>
      <c r="I85" s="40"/>
    </row>
    <row r="86" spans="2:9" x14ac:dyDescent="0.25">
      <c r="B86" s="193"/>
      <c r="C86" s="10"/>
      <c r="D86" s="40"/>
      <c r="E86" s="40"/>
      <c r="F86" s="40"/>
      <c r="G86" s="40"/>
      <c r="H86" s="231"/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97" priority="31">
      <formula>F39&gt;0</formula>
    </cfRule>
    <cfRule type="expression" dxfId="596" priority="32">
      <formula>F39&lt;0</formula>
    </cfRule>
  </conditionalFormatting>
  <conditionalFormatting sqref="F44:F57 F60:F92">
    <cfRule type="expression" dxfId="595" priority="27">
      <formula>F44&gt;0</formula>
    </cfRule>
    <cfRule type="expression" dxfId="594" priority="28">
      <formula>F44&lt;0</formula>
    </cfRule>
  </conditionalFormatting>
  <conditionalFormatting sqref="F44:F57 F60:F92">
    <cfRule type="expression" dxfId="593" priority="29">
      <formula>F44&gt;0</formula>
    </cfRule>
    <cfRule type="expression" dxfId="592" priority="30">
      <formula>F44&lt;0</formula>
    </cfRule>
  </conditionalFormatting>
  <conditionalFormatting sqref="H39:H57 H60:H92">
    <cfRule type="expression" dxfId="591" priority="25">
      <formula>H39&gt;0</formula>
    </cfRule>
    <cfRule type="expression" dxfId="590" priority="26">
      <formula>H39&lt;0</formula>
    </cfRule>
  </conditionalFormatting>
  <conditionalFormatting sqref="F35:F38">
    <cfRule type="expression" dxfId="589" priority="19">
      <formula>F35&gt;0</formula>
    </cfRule>
    <cfRule type="expression" dxfId="588" priority="20">
      <formula>F35&lt;0</formula>
    </cfRule>
  </conditionalFormatting>
  <conditionalFormatting sqref="H35:H38">
    <cfRule type="expression" dxfId="587" priority="17">
      <formula>H35&gt;0</formula>
    </cfRule>
    <cfRule type="expression" dxfId="586" priority="18">
      <formula>H35&lt;0</formula>
    </cfRule>
  </conditionalFormatting>
  <conditionalFormatting sqref="Q8">
    <cfRule type="expression" dxfId="585" priority="13">
      <formula>Q8&gt;0</formula>
    </cfRule>
    <cfRule type="expression" dxfId="584" priority="14">
      <formula>Q8&lt;0</formula>
    </cfRule>
  </conditionalFormatting>
  <conditionalFormatting sqref="Q7">
    <cfRule type="expression" dxfId="583" priority="15">
      <formula>Q7&gt;0</formula>
    </cfRule>
    <cfRule type="expression" dxfId="582" priority="16">
      <formula>Q7&lt;0</formula>
    </cfRule>
  </conditionalFormatting>
  <conditionalFormatting sqref="F58">
    <cfRule type="expression" dxfId="581" priority="9">
      <formula>F58&gt;0</formula>
    </cfRule>
    <cfRule type="expression" dxfId="580" priority="10">
      <formula>F58&lt;0</formula>
    </cfRule>
  </conditionalFormatting>
  <conditionalFormatting sqref="F58">
    <cfRule type="expression" dxfId="579" priority="11">
      <formula>F58&gt;0</formula>
    </cfRule>
    <cfRule type="expression" dxfId="578" priority="12">
      <formula>F58&lt;0</formula>
    </cfRule>
  </conditionalFormatting>
  <conditionalFormatting sqref="H58">
    <cfRule type="expression" dxfId="577" priority="7">
      <formula>H58&gt;0</formula>
    </cfRule>
    <cfRule type="expression" dxfId="576" priority="8">
      <formula>H58&lt;0</formula>
    </cfRule>
  </conditionalFormatting>
  <conditionalFormatting sqref="F59">
    <cfRule type="expression" dxfId="575" priority="3">
      <formula>F59&gt;0</formula>
    </cfRule>
    <cfRule type="expression" dxfId="574" priority="4">
      <formula>F59&lt;0</formula>
    </cfRule>
  </conditionalFormatting>
  <conditionalFormatting sqref="F59">
    <cfRule type="expression" dxfId="573" priority="5">
      <formula>F59&gt;0</formula>
    </cfRule>
    <cfRule type="expression" dxfId="572" priority="6">
      <formula>F59&lt;0</formula>
    </cfRule>
  </conditionalFormatting>
  <conditionalFormatting sqref="H59">
    <cfRule type="expression" dxfId="571" priority="1">
      <formula>H59&gt;0</formula>
    </cfRule>
    <cfRule type="expression" dxfId="57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361</v>
      </c>
      <c r="W2" s="133">
        <v>42636</v>
      </c>
      <c r="X2" s="10">
        <v>12.12</v>
      </c>
      <c r="Y2" s="10">
        <v>12.22</v>
      </c>
      <c r="Z2" s="10">
        <v>12.12</v>
      </c>
      <c r="AA2" s="10">
        <v>12.17</v>
      </c>
      <c r="AB2" s="95">
        <v>18884700</v>
      </c>
      <c r="AC2" s="10">
        <v>12.17</v>
      </c>
      <c r="AD2" s="2">
        <f>Y2-Z2</f>
        <v>0.10000000000000142</v>
      </c>
      <c r="AE2" s="138">
        <f>AC2/AC3-1</f>
        <v>-8.2101806239731623E-4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42635</v>
      </c>
      <c r="X3" s="10">
        <v>12.17</v>
      </c>
      <c r="Y3" s="10">
        <v>12.29</v>
      </c>
      <c r="Z3" s="10">
        <v>12.16</v>
      </c>
      <c r="AA3" s="10">
        <v>12.18</v>
      </c>
      <c r="AB3" s="95">
        <v>36136200</v>
      </c>
      <c r="AC3" s="10">
        <v>12.18</v>
      </c>
      <c r="AD3" s="2">
        <f t="shared" ref="AD3:AD66" si="1">Y3-Z3</f>
        <v>0.12999999999999901</v>
      </c>
      <c r="AE3" s="138">
        <f t="shared" ref="AE3:AE66" si="2">AC3/AC4-1</f>
        <v>7.4441687344912744E-3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12.17</v>
      </c>
      <c r="R4" s="529">
        <v>-8.0000000000000004E-4</v>
      </c>
      <c r="T4" s="163"/>
      <c r="W4" s="133">
        <v>42634</v>
      </c>
      <c r="X4" s="10">
        <v>12.08</v>
      </c>
      <c r="Y4" s="10">
        <v>12.11</v>
      </c>
      <c r="Z4" s="10">
        <v>12.01</v>
      </c>
      <c r="AA4" s="10">
        <v>12.09</v>
      </c>
      <c r="AB4" s="95">
        <v>32934600</v>
      </c>
      <c r="AC4" s="10">
        <v>12.09</v>
      </c>
      <c r="AD4" s="2">
        <f t="shared" si="1"/>
        <v>9.9999999999999645E-2</v>
      </c>
      <c r="AE4" s="138">
        <f t="shared" si="2"/>
        <v>7.5000000000000622E-3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3042.5</v>
      </c>
      <c r="W5" s="133">
        <v>42633</v>
      </c>
      <c r="X5" s="10">
        <v>12.09</v>
      </c>
      <c r="Y5" s="10">
        <v>12.19</v>
      </c>
      <c r="Z5" s="10">
        <v>11.96</v>
      </c>
      <c r="AA5" s="10">
        <v>12</v>
      </c>
      <c r="AB5" s="95">
        <v>37820800</v>
      </c>
      <c r="AC5" s="10">
        <v>12</v>
      </c>
      <c r="AD5" s="2">
        <f t="shared" si="1"/>
        <v>0.22999999999999865</v>
      </c>
      <c r="AE5" s="138">
        <f t="shared" si="2"/>
        <v>-9.0834021469858861E-3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42632</v>
      </c>
      <c r="X6" s="10">
        <v>12.12</v>
      </c>
      <c r="Y6" s="10">
        <v>12.33</v>
      </c>
      <c r="Z6" s="10">
        <v>12.06</v>
      </c>
      <c r="AA6" s="10">
        <v>12.11</v>
      </c>
      <c r="AB6" s="95">
        <v>41175500</v>
      </c>
      <c r="AC6" s="10">
        <v>12.11</v>
      </c>
      <c r="AD6" s="2">
        <f t="shared" si="1"/>
        <v>0.26999999999999957</v>
      </c>
      <c r="AE6" s="138">
        <f t="shared" si="2"/>
        <v>0</v>
      </c>
    </row>
    <row r="7" spans="1:31" x14ac:dyDescent="0.25">
      <c r="B7" s="527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71.390000000000327</v>
      </c>
      <c r="R7">
        <v>150</v>
      </c>
      <c r="W7" s="133">
        <v>42629</v>
      </c>
      <c r="X7" s="10">
        <v>12.05</v>
      </c>
      <c r="Y7" s="10">
        <v>12.13</v>
      </c>
      <c r="Z7" s="10">
        <v>12.01</v>
      </c>
      <c r="AA7" s="10">
        <v>12.11</v>
      </c>
      <c r="AB7" s="95">
        <v>26271600</v>
      </c>
      <c r="AC7" s="10">
        <v>12.11</v>
      </c>
      <c r="AD7" s="2">
        <f t="shared" si="1"/>
        <v>0.12000000000000099</v>
      </c>
      <c r="AE7" s="138">
        <f t="shared" si="2"/>
        <v>0</v>
      </c>
    </row>
    <row r="8" spans="1:31" x14ac:dyDescent="0.25">
      <c r="H8" s="72"/>
      <c r="O8" s="11" t="s">
        <v>188</v>
      </c>
      <c r="P8" s="34"/>
      <c r="Q8" s="2">
        <f>K18+M18-F18+Q2*Q4</f>
        <v>71.390000000000327</v>
      </c>
      <c r="W8" s="133">
        <v>42628</v>
      </c>
      <c r="X8" s="10">
        <v>12.14</v>
      </c>
      <c r="Y8" s="10">
        <v>12.18</v>
      </c>
      <c r="Z8" s="10">
        <v>12.06</v>
      </c>
      <c r="AA8" s="10">
        <v>12.11</v>
      </c>
      <c r="AB8" s="95">
        <v>57334800</v>
      </c>
      <c r="AC8" s="10">
        <v>12.11</v>
      </c>
      <c r="AD8" s="2">
        <f t="shared" si="1"/>
        <v>0.11999999999999922</v>
      </c>
      <c r="AE8" s="138">
        <f t="shared" si="2"/>
        <v>-2.4711696869852418E-3</v>
      </c>
    </row>
    <row r="9" spans="1:31" x14ac:dyDescent="0.25">
      <c r="H9" s="72"/>
      <c r="O9" s="11" t="s">
        <v>222</v>
      </c>
      <c r="Q9" s="138">
        <f>IF(Q2=0, 0, Q8/Q6)</f>
        <v>2.4028056854172457E-2</v>
      </c>
      <c r="W9" s="133">
        <v>42627</v>
      </c>
      <c r="X9" s="10">
        <v>12.18</v>
      </c>
      <c r="Y9" s="10">
        <v>12.31</v>
      </c>
      <c r="Z9" s="10">
        <v>12.11</v>
      </c>
      <c r="AA9" s="10">
        <v>12.14</v>
      </c>
      <c r="AB9" s="95">
        <v>62450600</v>
      </c>
      <c r="AC9" s="10">
        <v>12.14</v>
      </c>
      <c r="AD9" s="2">
        <f t="shared" si="1"/>
        <v>0.20000000000000107</v>
      </c>
      <c r="AE9" s="138">
        <f t="shared" si="2"/>
        <v>-1.9386106623586419E-2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42626</v>
      </c>
      <c r="X10" s="10">
        <v>12.53</v>
      </c>
      <c r="Y10" s="10">
        <v>12.68</v>
      </c>
      <c r="Z10" s="10">
        <v>12.33</v>
      </c>
      <c r="AA10" s="10">
        <v>12.38</v>
      </c>
      <c r="AB10" s="95">
        <v>56549100</v>
      </c>
      <c r="AC10" s="10">
        <v>12.38</v>
      </c>
      <c r="AD10" s="2">
        <f t="shared" si="1"/>
        <v>0.34999999999999964</v>
      </c>
      <c r="AE10" s="138">
        <f t="shared" si="2"/>
        <v>-2.5196850393700676E-2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4.9299999999999997E-2</v>
      </c>
      <c r="W11" s="133">
        <v>42625</v>
      </c>
      <c r="X11" s="10">
        <v>12.32</v>
      </c>
      <c r="Y11" s="10">
        <v>12.77</v>
      </c>
      <c r="Z11" s="10">
        <v>12.28</v>
      </c>
      <c r="AA11" s="10">
        <v>12.7</v>
      </c>
      <c r="AB11" s="95">
        <v>42690200</v>
      </c>
      <c r="AC11" s="10">
        <v>12.7</v>
      </c>
      <c r="AD11" s="2">
        <f t="shared" si="1"/>
        <v>0.49000000000000021</v>
      </c>
      <c r="AE11" s="138">
        <f t="shared" si="2"/>
        <v>2.5848142164781818E-2</v>
      </c>
    </row>
    <row r="12" spans="1:31" x14ac:dyDescent="0.25">
      <c r="H12" s="72"/>
      <c r="W12" s="133">
        <v>42622</v>
      </c>
      <c r="X12" s="10">
        <v>12.61</v>
      </c>
      <c r="Y12" s="10">
        <v>12.69</v>
      </c>
      <c r="Z12" s="10">
        <v>12.38</v>
      </c>
      <c r="AA12" s="10">
        <v>12.38</v>
      </c>
      <c r="AB12" s="95">
        <v>35733600</v>
      </c>
      <c r="AC12" s="10">
        <v>12.38</v>
      </c>
      <c r="AD12" s="2">
        <f t="shared" si="1"/>
        <v>0.30999999999999872</v>
      </c>
      <c r="AE12" s="138">
        <f t="shared" si="2"/>
        <v>-2.7494108405341722E-2</v>
      </c>
    </row>
    <row r="13" spans="1:31" x14ac:dyDescent="0.25">
      <c r="H13" s="72"/>
      <c r="W13" s="133">
        <v>42621</v>
      </c>
      <c r="X13" s="10">
        <v>12.5</v>
      </c>
      <c r="Y13" s="10">
        <v>12.75</v>
      </c>
      <c r="Z13" s="10">
        <v>12.5</v>
      </c>
      <c r="AA13" s="10">
        <v>12.73</v>
      </c>
      <c r="AB13" s="95">
        <v>34017900</v>
      </c>
      <c r="AC13" s="10">
        <v>12.73</v>
      </c>
      <c r="AD13" s="2">
        <f t="shared" si="1"/>
        <v>0.25</v>
      </c>
      <c r="AE13" s="138">
        <f t="shared" si="2"/>
        <v>2.3622047244096223E-3</v>
      </c>
    </row>
    <row r="14" spans="1:31" x14ac:dyDescent="0.25">
      <c r="H14" s="72"/>
      <c r="W14" s="133">
        <v>42620</v>
      </c>
      <c r="X14" s="10">
        <v>12.62</v>
      </c>
      <c r="Y14" s="10">
        <v>12.75</v>
      </c>
      <c r="Z14" s="10">
        <v>12.62</v>
      </c>
      <c r="AA14" s="10">
        <v>12.7</v>
      </c>
      <c r="AB14" s="95">
        <v>22879100</v>
      </c>
      <c r="AC14" s="10">
        <v>12.7</v>
      </c>
      <c r="AD14" s="2">
        <f t="shared" si="1"/>
        <v>0.13000000000000078</v>
      </c>
      <c r="AE14" s="138">
        <f t="shared" si="2"/>
        <v>2.3677979479084232E-3</v>
      </c>
    </row>
    <row r="15" spans="1:31" x14ac:dyDescent="0.25">
      <c r="H15" s="72"/>
      <c r="W15" s="133">
        <v>42619</v>
      </c>
      <c r="X15" s="10">
        <v>12.49</v>
      </c>
      <c r="Y15" s="10">
        <v>12.67</v>
      </c>
      <c r="Z15" s="10">
        <v>12.43</v>
      </c>
      <c r="AA15" s="10">
        <v>12.67</v>
      </c>
      <c r="AB15" s="95">
        <v>36098900</v>
      </c>
      <c r="AC15" s="10">
        <v>12.67</v>
      </c>
      <c r="AD15" s="2">
        <f t="shared" si="1"/>
        <v>0.24000000000000021</v>
      </c>
      <c r="AE15" s="138">
        <f t="shared" si="2"/>
        <v>1.3600000000000056E-2</v>
      </c>
    </row>
    <row r="16" spans="1:31" x14ac:dyDescent="0.25">
      <c r="H16" s="72"/>
      <c r="W16" s="133">
        <v>42615</v>
      </c>
      <c r="X16" s="10">
        <v>12.53</v>
      </c>
      <c r="Y16" s="10">
        <v>12.57</v>
      </c>
      <c r="Z16" s="10">
        <v>12.46</v>
      </c>
      <c r="AA16" s="10">
        <v>12.5</v>
      </c>
      <c r="AB16" s="95">
        <v>21079800</v>
      </c>
      <c r="AC16" s="10">
        <v>12.5</v>
      </c>
      <c r="AD16" s="2">
        <f t="shared" si="1"/>
        <v>0.10999999999999943</v>
      </c>
      <c r="AE16" s="138">
        <f t="shared" si="2"/>
        <v>4.8231511254019921E-3</v>
      </c>
    </row>
    <row r="17" spans="1:31" x14ac:dyDescent="0.25">
      <c r="H17" s="72"/>
      <c r="W17" s="133">
        <v>42614</v>
      </c>
      <c r="X17" s="10">
        <v>12.66</v>
      </c>
      <c r="Y17" s="10">
        <v>12.72</v>
      </c>
      <c r="Z17" s="10">
        <v>12.35</v>
      </c>
      <c r="AA17" s="10">
        <v>12.44</v>
      </c>
      <c r="AB17" s="95">
        <v>40510400</v>
      </c>
      <c r="AC17" s="10">
        <v>12.44</v>
      </c>
      <c r="AD17" s="2">
        <f t="shared" si="1"/>
        <v>0.37000000000000099</v>
      </c>
      <c r="AE17" s="138">
        <f t="shared" si="2"/>
        <v>-1.2698412698412764E-2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42613</v>
      </c>
      <c r="X18" s="10">
        <v>12.48</v>
      </c>
      <c r="Y18" s="10">
        <v>12.61</v>
      </c>
      <c r="Z18" s="10">
        <v>12.48</v>
      </c>
      <c r="AA18" s="10">
        <v>12.6</v>
      </c>
      <c r="AB18" s="95">
        <v>26030600</v>
      </c>
      <c r="AC18" s="10">
        <v>12.6</v>
      </c>
      <c r="AD18" s="2">
        <f t="shared" si="1"/>
        <v>0.12999999999999901</v>
      </c>
      <c r="AE18" s="138">
        <f t="shared" si="2"/>
        <v>3.9840637450199168E-3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42612</v>
      </c>
      <c r="X19" s="10">
        <v>12.47</v>
      </c>
      <c r="Y19" s="10">
        <v>12.56</v>
      </c>
      <c r="Z19" s="10">
        <v>12.43</v>
      </c>
      <c r="AA19" s="10">
        <v>12.55</v>
      </c>
      <c r="AB19" s="95">
        <v>26040400</v>
      </c>
      <c r="AC19" s="10">
        <v>12.55</v>
      </c>
      <c r="AD19" s="2">
        <f t="shared" si="1"/>
        <v>0.13000000000000078</v>
      </c>
      <c r="AE19" s="138">
        <f t="shared" si="2"/>
        <v>6.4153969526865584E-3</v>
      </c>
    </row>
    <row r="20" spans="1:31" x14ac:dyDescent="0.25">
      <c r="W20" s="133">
        <v>42611</v>
      </c>
      <c r="X20" s="10">
        <v>12.38</v>
      </c>
      <c r="Y20" s="10">
        <v>12.5</v>
      </c>
      <c r="Z20" s="10">
        <v>12.38</v>
      </c>
      <c r="AA20" s="10">
        <v>12.47</v>
      </c>
      <c r="AB20" s="95">
        <v>22243200</v>
      </c>
      <c r="AC20" s="10">
        <v>12.47</v>
      </c>
      <c r="AD20" s="2">
        <f t="shared" si="1"/>
        <v>0.11999999999999922</v>
      </c>
      <c r="AE20" s="138">
        <f t="shared" si="2"/>
        <v>7.2697899838449764E-3</v>
      </c>
    </row>
    <row r="21" spans="1:31" x14ac:dyDescent="0.25">
      <c r="W21" s="133">
        <v>42608</v>
      </c>
      <c r="X21" s="10">
        <v>12.47</v>
      </c>
      <c r="Y21" s="10">
        <v>12.55</v>
      </c>
      <c r="Z21" s="10">
        <v>12.34</v>
      </c>
      <c r="AA21" s="10">
        <v>12.38</v>
      </c>
      <c r="AB21" s="95">
        <v>22645900</v>
      </c>
      <c r="AC21" s="10">
        <v>12.38</v>
      </c>
      <c r="AD21" s="2">
        <f t="shared" si="1"/>
        <v>0.21000000000000085</v>
      </c>
      <c r="AE21" s="138">
        <f t="shared" si="2"/>
        <v>-7.2173215717722394E-3</v>
      </c>
    </row>
    <row r="22" spans="1:31" x14ac:dyDescent="0.25">
      <c r="W22" s="133">
        <v>42607</v>
      </c>
      <c r="X22" s="10">
        <v>12.3</v>
      </c>
      <c r="Y22" s="10">
        <v>12.52</v>
      </c>
      <c r="Z22" s="10">
        <v>12.21</v>
      </c>
      <c r="AA22" s="10">
        <v>12.47</v>
      </c>
      <c r="AB22" s="95">
        <v>44713700</v>
      </c>
      <c r="AC22" s="10">
        <v>12.47</v>
      </c>
      <c r="AD22" s="2">
        <f t="shared" si="1"/>
        <v>0.30999999999999872</v>
      </c>
      <c r="AE22" s="138">
        <f t="shared" si="2"/>
        <v>1.38211382113822E-2</v>
      </c>
    </row>
    <row r="23" spans="1:31" x14ac:dyDescent="0.25">
      <c r="W23" s="133">
        <v>42606</v>
      </c>
      <c r="X23" s="10">
        <v>12.41</v>
      </c>
      <c r="Y23" s="10">
        <v>12.44</v>
      </c>
      <c r="Z23" s="10">
        <v>12.28</v>
      </c>
      <c r="AA23" s="10">
        <v>12.3</v>
      </c>
      <c r="AB23" s="95">
        <v>19999600</v>
      </c>
      <c r="AC23" s="10">
        <v>12.3</v>
      </c>
      <c r="AD23" s="2">
        <f t="shared" si="1"/>
        <v>0.16000000000000014</v>
      </c>
      <c r="AE23" s="138">
        <f t="shared" si="2"/>
        <v>-9.6618357487922024E-3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42605</v>
      </c>
      <c r="X24" s="10">
        <v>12.4</v>
      </c>
      <c r="Y24" s="10">
        <v>12.43</v>
      </c>
      <c r="Z24" s="10">
        <v>12.33</v>
      </c>
      <c r="AA24" s="10">
        <v>12.42</v>
      </c>
      <c r="AB24" s="95">
        <v>34634100</v>
      </c>
      <c r="AC24" s="10">
        <v>12.42</v>
      </c>
      <c r="AD24" s="2">
        <f t="shared" si="1"/>
        <v>9.9999999999999645E-2</v>
      </c>
      <c r="AE24" s="138">
        <f t="shared" si="2"/>
        <v>4.8543689320388328E-3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42604</v>
      </c>
      <c r="X25" s="10">
        <v>12.35</v>
      </c>
      <c r="Y25" s="10">
        <v>12.38</v>
      </c>
      <c r="Z25" s="10">
        <v>12.29</v>
      </c>
      <c r="AA25" s="10">
        <v>12.36</v>
      </c>
      <c r="AB25" s="95">
        <v>22458400</v>
      </c>
      <c r="AC25" s="10">
        <v>12.36</v>
      </c>
      <c r="AD25" s="2">
        <f t="shared" si="1"/>
        <v>9.0000000000001634E-2</v>
      </c>
      <c r="AE25" s="138">
        <f t="shared" si="2"/>
        <v>-2.4213075060534051E-3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42601</v>
      </c>
      <c r="X26" s="10">
        <v>12.3</v>
      </c>
      <c r="Y26" s="10">
        <v>12.41</v>
      </c>
      <c r="Z26" s="10">
        <v>12.25</v>
      </c>
      <c r="AA26" s="10">
        <v>12.39</v>
      </c>
      <c r="AB26" s="95">
        <v>21891400</v>
      </c>
      <c r="AC26" s="10">
        <v>12.39</v>
      </c>
      <c r="AD26" s="2">
        <f t="shared" si="1"/>
        <v>0.16000000000000014</v>
      </c>
      <c r="AE26" s="138">
        <f t="shared" si="2"/>
        <v>4.8661800486617945E-3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42600</v>
      </c>
      <c r="X27" s="10">
        <v>12.33</v>
      </c>
      <c r="Y27" s="10">
        <v>12.36</v>
      </c>
      <c r="Z27" s="10">
        <v>12.27</v>
      </c>
      <c r="AA27" s="10">
        <v>12.33</v>
      </c>
      <c r="AB27" s="95">
        <v>23629500</v>
      </c>
      <c r="AC27" s="10">
        <v>12.33</v>
      </c>
      <c r="AD27" s="2">
        <f t="shared" si="1"/>
        <v>8.9999999999999858E-2</v>
      </c>
      <c r="AE27" s="138">
        <f t="shared" si="2"/>
        <v>-4.8426150121065881E-3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42599</v>
      </c>
      <c r="X28" s="10">
        <v>12.33</v>
      </c>
      <c r="Y28" s="10">
        <v>12.39</v>
      </c>
      <c r="Z28" s="10">
        <v>12.23</v>
      </c>
      <c r="AA28" s="10">
        <v>12.39</v>
      </c>
      <c r="AB28" s="95">
        <v>23434500</v>
      </c>
      <c r="AC28" s="10">
        <v>12.39</v>
      </c>
      <c r="AD28" s="2">
        <f t="shared" si="1"/>
        <v>0.16000000000000014</v>
      </c>
      <c r="AE28" s="138">
        <f t="shared" si="2"/>
        <v>4.0518638573745491E-3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42598</v>
      </c>
      <c r="X29" s="10">
        <v>12.35</v>
      </c>
      <c r="Y29" s="10">
        <v>12.43</v>
      </c>
      <c r="Z29" s="10">
        <v>12.33</v>
      </c>
      <c r="AA29" s="10">
        <v>12.34</v>
      </c>
      <c r="AB29" s="95">
        <v>20450100</v>
      </c>
      <c r="AC29" s="10">
        <v>12.34</v>
      </c>
      <c r="AD29" s="2">
        <f t="shared" si="1"/>
        <v>9.9999999999999645E-2</v>
      </c>
      <c r="AE29" s="138">
        <f t="shared" si="2"/>
        <v>-7.2405470635559244E-3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42597</v>
      </c>
      <c r="X30" s="10">
        <v>12.37</v>
      </c>
      <c r="Y30" s="10">
        <v>12.44</v>
      </c>
      <c r="Z30" s="10">
        <v>12.36</v>
      </c>
      <c r="AA30" s="10">
        <v>12.43</v>
      </c>
      <c r="AB30" s="95">
        <v>16371100</v>
      </c>
      <c r="AC30" s="10">
        <v>12.43</v>
      </c>
      <c r="AD30" s="2">
        <f t="shared" si="1"/>
        <v>8.0000000000000071E-2</v>
      </c>
      <c r="AE30" s="138">
        <f t="shared" si="2"/>
        <v>8.1103000811029169E-3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42594</v>
      </c>
      <c r="X31" s="10">
        <v>12.29</v>
      </c>
      <c r="Y31" s="10">
        <v>12.37</v>
      </c>
      <c r="Z31" s="10">
        <v>12.25</v>
      </c>
      <c r="AA31" s="10">
        <v>12.33</v>
      </c>
      <c r="AB31" s="95">
        <v>18816900</v>
      </c>
      <c r="AC31" s="10">
        <v>12.33</v>
      </c>
      <c r="AD31" s="2">
        <f t="shared" si="1"/>
        <v>0.11999999999999922</v>
      </c>
      <c r="AE31" s="138">
        <f t="shared" si="2"/>
        <v>1.6246953696181787E-3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42593</v>
      </c>
      <c r="X32" s="10">
        <v>12.31</v>
      </c>
      <c r="Y32" s="10">
        <v>12.37</v>
      </c>
      <c r="Z32" s="10">
        <v>12.26</v>
      </c>
      <c r="AA32" s="10">
        <v>12.31</v>
      </c>
      <c r="AB32" s="95">
        <v>24987300</v>
      </c>
      <c r="AC32" s="10">
        <v>12.31</v>
      </c>
      <c r="AD32" s="2">
        <f t="shared" si="1"/>
        <v>0.10999999999999943</v>
      </c>
      <c r="AE32" s="138">
        <f t="shared" si="2"/>
        <v>4.8979591836735281E-3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42592</v>
      </c>
      <c r="X33" s="10">
        <v>12.3</v>
      </c>
      <c r="Y33" s="10">
        <v>12.36</v>
      </c>
      <c r="Z33" s="10">
        <v>12.23</v>
      </c>
      <c r="AA33" s="10">
        <v>12.25</v>
      </c>
      <c r="AB33" s="95">
        <v>24555800</v>
      </c>
      <c r="AC33" s="10">
        <v>12.25</v>
      </c>
      <c r="AD33" s="2">
        <f t="shared" si="1"/>
        <v>0.12999999999999901</v>
      </c>
      <c r="AE33" s="138">
        <f t="shared" si="2"/>
        <v>-4.8740861088546472E-3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42591</v>
      </c>
      <c r="X34" s="10">
        <v>12.16</v>
      </c>
      <c r="Y34" s="10">
        <v>12.38</v>
      </c>
      <c r="Z34" s="10">
        <v>12.15</v>
      </c>
      <c r="AA34" s="10">
        <v>12.31</v>
      </c>
      <c r="AB34" s="95">
        <v>30097800</v>
      </c>
      <c r="AC34" s="10">
        <v>12.31</v>
      </c>
      <c r="AD34" s="2">
        <f t="shared" si="1"/>
        <v>0.23000000000000043</v>
      </c>
      <c r="AE34" s="138">
        <f t="shared" si="2"/>
        <v>1.0673234811165999E-2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42590</v>
      </c>
      <c r="X35" s="10">
        <v>12.22</v>
      </c>
      <c r="Y35" s="10">
        <v>12.33</v>
      </c>
      <c r="Z35" s="10">
        <v>12.15</v>
      </c>
      <c r="AA35" s="10">
        <v>12.18</v>
      </c>
      <c r="AB35" s="95">
        <v>33310600</v>
      </c>
      <c r="AC35" s="10">
        <v>12.18</v>
      </c>
      <c r="AD35" s="2">
        <f t="shared" si="1"/>
        <v>0.17999999999999972</v>
      </c>
      <c r="AE35" s="138">
        <f t="shared" si="2"/>
        <v>-8.2034454470880647E-4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42587</v>
      </c>
      <c r="X36" s="10">
        <v>12.16</v>
      </c>
      <c r="Y36" s="10">
        <v>12.26</v>
      </c>
      <c r="Z36" s="10">
        <v>12.16</v>
      </c>
      <c r="AA36" s="10">
        <v>12.19</v>
      </c>
      <c r="AB36" s="95">
        <v>31219500</v>
      </c>
      <c r="AC36" s="10">
        <v>12.19</v>
      </c>
      <c r="AD36" s="2">
        <f t="shared" si="1"/>
        <v>9.9999999999999645E-2</v>
      </c>
      <c r="AE36" s="138">
        <f t="shared" si="2"/>
        <v>9.1059602649006255E-3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42586</v>
      </c>
      <c r="X37" s="10">
        <v>12.12</v>
      </c>
      <c r="Y37" s="10">
        <v>12.23</v>
      </c>
      <c r="Z37" s="10">
        <v>12.05</v>
      </c>
      <c r="AA37" s="10">
        <v>12.08</v>
      </c>
      <c r="AB37" s="95">
        <v>38443200</v>
      </c>
      <c r="AC37" s="10">
        <v>12.08</v>
      </c>
      <c r="AD37" s="2">
        <f t="shared" si="1"/>
        <v>0.17999999999999972</v>
      </c>
      <c r="AE37" s="138">
        <f t="shared" si="2"/>
        <v>-4.1220115416323866E-3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42585</v>
      </c>
      <c r="X38" s="10">
        <v>12.02</v>
      </c>
      <c r="Y38" s="10">
        <v>12.2</v>
      </c>
      <c r="Z38" s="10">
        <v>11.94</v>
      </c>
      <c r="AA38" s="10">
        <v>12.13</v>
      </c>
      <c r="AB38" s="95">
        <v>47323300</v>
      </c>
      <c r="AC38" s="10">
        <v>12.13</v>
      </c>
      <c r="AD38" s="2">
        <f t="shared" si="1"/>
        <v>0.25999999999999979</v>
      </c>
      <c r="AE38" s="138">
        <f t="shared" si="2"/>
        <v>1.5912897822445649E-2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42584</v>
      </c>
      <c r="X39" s="10">
        <v>12.35</v>
      </c>
      <c r="Y39" s="10">
        <v>12.36</v>
      </c>
      <c r="Z39" s="10">
        <v>11.9</v>
      </c>
      <c r="AA39" s="10">
        <v>11.94</v>
      </c>
      <c r="AB39" s="95">
        <v>101624900</v>
      </c>
      <c r="AC39" s="10">
        <v>11.94</v>
      </c>
      <c r="AD39" s="2">
        <f t="shared" si="1"/>
        <v>0.45999999999999908</v>
      </c>
      <c r="AE39" s="138">
        <f t="shared" si="2"/>
        <v>-4.3269230769230838E-2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67" t="s">
        <v>78</v>
      </c>
      <c r="P40" s="567"/>
      <c r="W40" s="133">
        <v>42583</v>
      </c>
      <c r="X40" s="10">
        <v>12.61</v>
      </c>
      <c r="Y40" s="10">
        <v>12.62</v>
      </c>
      <c r="Z40" s="10">
        <v>12.4</v>
      </c>
      <c r="AA40" s="10">
        <v>12.48</v>
      </c>
      <c r="AB40" s="95">
        <v>51963100</v>
      </c>
      <c r="AC40" s="10">
        <v>12.48</v>
      </c>
      <c r="AD40" s="2">
        <f t="shared" si="1"/>
        <v>0.21999999999999886</v>
      </c>
      <c r="AE40" s="138">
        <f t="shared" si="2"/>
        <v>-1.4218009478672911E-2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13.387</v>
      </c>
      <c r="Q41" s="2"/>
      <c r="W41" s="133">
        <v>42580</v>
      </c>
      <c r="X41" s="10">
        <v>12.61</v>
      </c>
      <c r="Y41" s="10">
        <v>12.88</v>
      </c>
      <c r="Z41" s="10">
        <v>12.6</v>
      </c>
      <c r="AA41" s="10">
        <v>12.66</v>
      </c>
      <c r="AB41" s="95">
        <v>59754100</v>
      </c>
      <c r="AC41" s="10">
        <v>12.66</v>
      </c>
      <c r="AD41" s="2">
        <f t="shared" si="1"/>
        <v>0.28000000000000114</v>
      </c>
      <c r="AE41" s="138">
        <f t="shared" si="2"/>
        <v>-3.9339103068450898E-3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2" t="s">
        <v>306</v>
      </c>
      <c r="O42" s="83">
        <v>1.0900000000000001</v>
      </c>
      <c r="P42" s="83">
        <f t="shared" ref="P42:P61" si="25">O42*$Q$4</f>
        <v>13.265300000000002</v>
      </c>
      <c r="Q42" s="2"/>
      <c r="T42" s="91" t="s">
        <v>113</v>
      </c>
      <c r="W42" s="133">
        <v>42579</v>
      </c>
      <c r="X42" s="10">
        <v>12.78</v>
      </c>
      <c r="Y42" s="10">
        <v>12.86</v>
      </c>
      <c r="Z42" s="10">
        <v>12.45</v>
      </c>
      <c r="AA42" s="10">
        <v>12.71</v>
      </c>
      <c r="AB42" s="95">
        <v>142168600</v>
      </c>
      <c r="AC42" s="10">
        <v>12.71</v>
      </c>
      <c r="AD42" s="2">
        <f t="shared" si="1"/>
        <v>0.41000000000000014</v>
      </c>
      <c r="AE42" s="138">
        <f t="shared" si="2"/>
        <v>-8.1647398843930574E-2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13.143600000000001</v>
      </c>
      <c r="Q43" s="2"/>
      <c r="T43" s="128" t="s">
        <v>98</v>
      </c>
      <c r="U43" s="98">
        <v>12.18</v>
      </c>
      <c r="W43" s="133">
        <v>42578</v>
      </c>
      <c r="X43" s="10">
        <v>13.86</v>
      </c>
      <c r="Y43" s="10">
        <v>13.99</v>
      </c>
      <c r="Z43" s="10">
        <v>13.75</v>
      </c>
      <c r="AA43" s="10">
        <v>13.84</v>
      </c>
      <c r="AB43" s="95">
        <v>34625500</v>
      </c>
      <c r="AC43" s="10">
        <v>13.84</v>
      </c>
      <c r="AD43" s="2">
        <f t="shared" si="1"/>
        <v>0.24000000000000021</v>
      </c>
      <c r="AE43" s="138">
        <f t="shared" si="2"/>
        <v>-1.4430014430013571E-3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13.0219</v>
      </c>
      <c r="Q44" s="2"/>
      <c r="T44" s="93" t="s">
        <v>99</v>
      </c>
      <c r="U44" s="88">
        <v>12.12</v>
      </c>
      <c r="W44" s="133">
        <v>42577</v>
      </c>
      <c r="X44" s="10">
        <v>13.73</v>
      </c>
      <c r="Y44" s="10">
        <v>13.88</v>
      </c>
      <c r="Z44" s="10">
        <v>13.69</v>
      </c>
      <c r="AA44" s="10">
        <v>13.86</v>
      </c>
      <c r="AB44" s="95">
        <v>28467200</v>
      </c>
      <c r="AC44" s="10">
        <v>13.86</v>
      </c>
      <c r="AD44" s="2">
        <f t="shared" si="1"/>
        <v>0.19000000000000128</v>
      </c>
      <c r="AE44" s="138" t="e">
        <f t="shared" si="2"/>
        <v>#DIV/0!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12.9002</v>
      </c>
      <c r="Q45" s="2"/>
      <c r="T45" s="93" t="s">
        <v>100</v>
      </c>
      <c r="U45" s="88" t="s">
        <v>440</v>
      </c>
      <c r="W45" s="133">
        <v>42577</v>
      </c>
      <c r="X45" s="10" t="s">
        <v>183</v>
      </c>
      <c r="Y45" s="10"/>
      <c r="Z45" s="10"/>
      <c r="AA45" s="10"/>
      <c r="AB45" s="95"/>
      <c r="AC45" s="10"/>
      <c r="AD45" s="2">
        <f t="shared" si="1"/>
        <v>0</v>
      </c>
      <c r="AE45" s="138">
        <f t="shared" si="2"/>
        <v>-1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12.778500000000001</v>
      </c>
      <c r="Q46" s="2"/>
      <c r="T46" s="93" t="s">
        <v>101</v>
      </c>
      <c r="U46" s="88" t="s">
        <v>441</v>
      </c>
      <c r="W46" s="133">
        <v>42576</v>
      </c>
      <c r="X46" s="10">
        <v>13.86</v>
      </c>
      <c r="Y46" s="10">
        <v>13.95</v>
      </c>
      <c r="Z46" s="10">
        <v>13.76</v>
      </c>
      <c r="AA46" s="10">
        <v>13.83</v>
      </c>
      <c r="AB46" s="95">
        <v>26248500</v>
      </c>
      <c r="AC46" s="10">
        <v>13.68</v>
      </c>
      <c r="AD46" s="2">
        <f t="shared" si="1"/>
        <v>0.1899999999999995</v>
      </c>
      <c r="AE46" s="138">
        <f t="shared" si="2"/>
        <v>-7.3046018991962391E-4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12.6568</v>
      </c>
      <c r="Q47" s="2"/>
      <c r="T47" s="93" t="s">
        <v>102</v>
      </c>
      <c r="U47" s="88">
        <v>13.22</v>
      </c>
      <c r="W47" s="133">
        <v>42573</v>
      </c>
      <c r="X47" s="10">
        <v>13.92</v>
      </c>
      <c r="Y47" s="10">
        <v>13.93</v>
      </c>
      <c r="Z47" s="10">
        <v>13.71</v>
      </c>
      <c r="AA47" s="10">
        <v>13.84</v>
      </c>
      <c r="AB47" s="95">
        <v>25134100</v>
      </c>
      <c r="AC47" s="10">
        <v>13.69</v>
      </c>
      <c r="AD47" s="2">
        <f t="shared" si="1"/>
        <v>0.21999999999999886</v>
      </c>
      <c r="AE47" s="138">
        <f t="shared" si="2"/>
        <v>-5.8097312999273454E-3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12.5351</v>
      </c>
      <c r="Q48" s="2"/>
      <c r="T48" s="93" t="s">
        <v>103</v>
      </c>
      <c r="U48" s="88">
        <v>1.2206999999999999</v>
      </c>
      <c r="W48" s="133">
        <v>42572</v>
      </c>
      <c r="X48" s="10">
        <v>13.87</v>
      </c>
      <c r="Y48" s="10">
        <v>14.04</v>
      </c>
      <c r="Z48" s="10">
        <v>13.86</v>
      </c>
      <c r="AA48" s="10">
        <v>13.92</v>
      </c>
      <c r="AB48" s="95">
        <v>40574400</v>
      </c>
      <c r="AC48" s="10">
        <v>13.77</v>
      </c>
      <c r="AD48" s="2">
        <f t="shared" si="1"/>
        <v>0.17999999999999972</v>
      </c>
      <c r="AE48" s="138">
        <f t="shared" si="2"/>
        <v>1.3245033112582849E-2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12.413399999999999</v>
      </c>
      <c r="Q49" s="2"/>
      <c r="T49" s="93" t="s">
        <v>104</v>
      </c>
      <c r="U49" s="88" t="s">
        <v>308</v>
      </c>
      <c r="W49" s="133">
        <v>42571</v>
      </c>
      <c r="X49" s="10">
        <v>13.61</v>
      </c>
      <c r="Y49" s="10">
        <v>13.78</v>
      </c>
      <c r="Z49" s="10">
        <v>13.56</v>
      </c>
      <c r="AA49" s="10">
        <v>13.74</v>
      </c>
      <c r="AB49" s="95">
        <v>22588900</v>
      </c>
      <c r="AC49" s="10">
        <v>13.59</v>
      </c>
      <c r="AD49" s="2">
        <f t="shared" si="1"/>
        <v>0.21999999999999886</v>
      </c>
      <c r="AE49" s="138">
        <f t="shared" si="2"/>
        <v>6.6666666666665986E-3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12.291700000000001</v>
      </c>
      <c r="Q50" s="2"/>
      <c r="T50" s="93"/>
      <c r="U50" s="88"/>
      <c r="W50" s="133">
        <v>42570</v>
      </c>
      <c r="X50" s="10">
        <v>13.56</v>
      </c>
      <c r="Y50" s="10">
        <v>13.72</v>
      </c>
      <c r="Z50" s="10">
        <v>13.5</v>
      </c>
      <c r="AA50" s="10">
        <v>13.65</v>
      </c>
      <c r="AB50" s="95">
        <v>26183400</v>
      </c>
      <c r="AC50" s="10">
        <v>13.5</v>
      </c>
      <c r="AD50" s="2">
        <f t="shared" si="1"/>
        <v>0.22000000000000064</v>
      </c>
      <c r="AE50" s="138">
        <f t="shared" si="2"/>
        <v>0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1" t="s">
        <v>356</v>
      </c>
      <c r="O51" s="83">
        <v>1</v>
      </c>
      <c r="P51" s="83">
        <f t="shared" si="25"/>
        <v>12.17</v>
      </c>
      <c r="Q51" s="2"/>
      <c r="T51" s="93" t="s">
        <v>105</v>
      </c>
      <c r="U51" s="88" t="s">
        <v>442</v>
      </c>
      <c r="W51" s="133">
        <v>42569</v>
      </c>
      <c r="X51" s="10">
        <v>13.56</v>
      </c>
      <c r="Y51" s="10">
        <v>13.68</v>
      </c>
      <c r="Z51" s="10">
        <v>13.42</v>
      </c>
      <c r="AA51" s="10">
        <v>13.65</v>
      </c>
      <c r="AB51" s="95">
        <v>22545800</v>
      </c>
      <c r="AC51" s="10">
        <v>13.5</v>
      </c>
      <c r="AD51" s="2">
        <f t="shared" si="1"/>
        <v>0.25999999999999979</v>
      </c>
      <c r="AE51" s="138">
        <f t="shared" si="2"/>
        <v>5.9612518628913147E-3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12.048299999999999</v>
      </c>
      <c r="Q52" s="2"/>
      <c r="T52" s="93" t="s">
        <v>106</v>
      </c>
      <c r="U52" s="88" t="s">
        <v>338</v>
      </c>
      <c r="W52" s="133">
        <v>42566</v>
      </c>
      <c r="X52" s="10">
        <v>13.63</v>
      </c>
      <c r="Y52" s="10">
        <v>13.67</v>
      </c>
      <c r="Z52" s="10">
        <v>13.53</v>
      </c>
      <c r="AA52" s="10">
        <v>13.57</v>
      </c>
      <c r="AB52" s="95">
        <v>19546300</v>
      </c>
      <c r="AC52" s="10">
        <v>13.42</v>
      </c>
      <c r="AD52" s="2">
        <f t="shared" si="1"/>
        <v>0.14000000000000057</v>
      </c>
      <c r="AE52" s="138">
        <f t="shared" si="2"/>
        <v>-1.4880952380952328E-3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11.926600000000001</v>
      </c>
      <c r="Q53" s="2"/>
      <c r="T53" s="93" t="s">
        <v>107</v>
      </c>
      <c r="U53" s="90">
        <v>18993510</v>
      </c>
      <c r="W53" s="133">
        <v>42565</v>
      </c>
      <c r="X53" s="10">
        <v>13.57</v>
      </c>
      <c r="Y53" s="10">
        <v>13.7</v>
      </c>
      <c r="Z53" s="10">
        <v>13.55</v>
      </c>
      <c r="AA53" s="10">
        <v>13.59</v>
      </c>
      <c r="AB53" s="95">
        <v>31803000</v>
      </c>
      <c r="AC53" s="10">
        <v>13.44</v>
      </c>
      <c r="AD53" s="2">
        <f t="shared" si="1"/>
        <v>0.14999999999999858</v>
      </c>
      <c r="AE53" s="138">
        <f t="shared" si="2"/>
        <v>8.2520630157538744E-3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11.8049</v>
      </c>
      <c r="T54" s="93" t="s">
        <v>110</v>
      </c>
      <c r="U54" s="90">
        <v>36762800</v>
      </c>
      <c r="W54" s="133">
        <v>42564</v>
      </c>
      <c r="X54" s="10">
        <v>13.49</v>
      </c>
      <c r="Y54" s="10">
        <v>13.51</v>
      </c>
      <c r="Z54" s="10">
        <v>13.31</v>
      </c>
      <c r="AA54" s="10">
        <v>13.48</v>
      </c>
      <c r="AB54" s="95">
        <v>26779800</v>
      </c>
      <c r="AC54" s="10">
        <v>13.33</v>
      </c>
      <c r="AD54" s="2">
        <f t="shared" si="1"/>
        <v>0.19999999999999929</v>
      </c>
      <c r="AE54" s="138">
        <f t="shared" si="2"/>
        <v>2.2556390977443996E-3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11.683199999999999</v>
      </c>
      <c r="T55" s="93" t="s">
        <v>108</v>
      </c>
      <c r="U55" s="88" t="s">
        <v>443</v>
      </c>
      <c r="W55" s="133">
        <v>42563</v>
      </c>
      <c r="X55" s="10">
        <v>13.38</v>
      </c>
      <c r="Y55" s="10">
        <v>13.54</v>
      </c>
      <c r="Z55" s="10">
        <v>13.38</v>
      </c>
      <c r="AA55" s="10">
        <v>13.45</v>
      </c>
      <c r="AB55" s="95">
        <v>31320100</v>
      </c>
      <c r="AC55" s="10">
        <v>13.3</v>
      </c>
      <c r="AD55" s="2">
        <f t="shared" si="1"/>
        <v>0.15999999999999837</v>
      </c>
      <c r="AE55" s="138">
        <f t="shared" si="2"/>
        <v>1.2947448591013044E-2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1" t="s">
        <v>398</v>
      </c>
      <c r="O56" s="83">
        <v>0.95</v>
      </c>
      <c r="P56" s="83">
        <f t="shared" si="25"/>
        <v>11.561499999999999</v>
      </c>
      <c r="T56" s="93" t="s">
        <v>111</v>
      </c>
      <c r="U56" s="88">
        <v>5.74</v>
      </c>
      <c r="W56" s="133">
        <v>42562</v>
      </c>
      <c r="X56" s="10">
        <v>13.17</v>
      </c>
      <c r="Y56" s="10">
        <v>13.33</v>
      </c>
      <c r="Z56" s="10">
        <v>13.13</v>
      </c>
      <c r="AA56" s="10">
        <v>13.27</v>
      </c>
      <c r="AB56" s="95">
        <v>28626300</v>
      </c>
      <c r="AC56" s="10">
        <v>13.13</v>
      </c>
      <c r="AD56" s="2">
        <f t="shared" si="1"/>
        <v>0.19999999999999929</v>
      </c>
      <c r="AE56" s="138">
        <f t="shared" si="2"/>
        <v>1.3899613899613916E-2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11.4398</v>
      </c>
      <c r="T57" s="93" t="s">
        <v>112</v>
      </c>
      <c r="U57" s="88">
        <v>2.12</v>
      </c>
      <c r="W57" s="133">
        <v>42559</v>
      </c>
      <c r="X57" s="10">
        <v>12.89</v>
      </c>
      <c r="Y57" s="10">
        <v>13.17</v>
      </c>
      <c r="Z57" s="10">
        <v>12.89</v>
      </c>
      <c r="AA57" s="10">
        <v>13.09</v>
      </c>
      <c r="AB57" s="95">
        <v>45945200</v>
      </c>
      <c r="AC57" s="10">
        <v>12.95</v>
      </c>
      <c r="AD57" s="2">
        <f t="shared" si="1"/>
        <v>0.27999999999999936</v>
      </c>
      <c r="AE57" s="138">
        <f t="shared" si="2"/>
        <v>2.6962727993655733E-2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11.318100000000001</v>
      </c>
      <c r="T58" s="93" t="s">
        <v>109</v>
      </c>
      <c r="U58" s="88" t="s">
        <v>444</v>
      </c>
      <c r="W58" s="133">
        <v>42558</v>
      </c>
      <c r="X58" s="10">
        <v>12.57</v>
      </c>
      <c r="Y58" s="10">
        <v>12.84</v>
      </c>
      <c r="Z58" s="10">
        <v>12.57</v>
      </c>
      <c r="AA58" s="10">
        <v>12.75</v>
      </c>
      <c r="AB58" s="95">
        <v>33473000</v>
      </c>
      <c r="AC58" s="10">
        <v>12.61</v>
      </c>
      <c r="AD58" s="2">
        <f t="shared" si="1"/>
        <v>0.26999999999999957</v>
      </c>
      <c r="AE58" s="138">
        <f t="shared" si="2"/>
        <v>1.4481094127111849E-2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11.196400000000001</v>
      </c>
      <c r="W59" s="133">
        <v>42557</v>
      </c>
      <c r="X59" s="10">
        <v>12.32</v>
      </c>
      <c r="Y59" s="10">
        <v>12.58</v>
      </c>
      <c r="Z59" s="10">
        <v>12.21</v>
      </c>
      <c r="AA59" s="10">
        <v>12.57</v>
      </c>
      <c r="AB59" s="95">
        <v>35091200</v>
      </c>
      <c r="AC59" s="10">
        <v>12.43</v>
      </c>
      <c r="AD59" s="2">
        <f t="shared" si="1"/>
        <v>0.36999999999999922</v>
      </c>
      <c r="AE59" s="138">
        <f t="shared" si="2"/>
        <v>1.3039934800326058E-2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11.0747</v>
      </c>
      <c r="W60" s="133">
        <v>42556</v>
      </c>
      <c r="X60" s="10">
        <v>12.57</v>
      </c>
      <c r="Y60" s="10">
        <v>12.59</v>
      </c>
      <c r="Z60" s="10">
        <v>12.31</v>
      </c>
      <c r="AA60" s="10">
        <v>12.4</v>
      </c>
      <c r="AB60" s="95">
        <v>30243300</v>
      </c>
      <c r="AC60" s="10">
        <v>12.27</v>
      </c>
      <c r="AD60" s="2">
        <f t="shared" si="1"/>
        <v>0.27999999999999936</v>
      </c>
      <c r="AE60" s="138">
        <f t="shared" si="2"/>
        <v>-2.4642289348171698E-2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10.952999999999999</v>
      </c>
      <c r="W61" s="133">
        <v>42552</v>
      </c>
      <c r="X61" s="10">
        <v>12.88</v>
      </c>
      <c r="Y61" s="10">
        <v>12.89</v>
      </c>
      <c r="Z61" s="10">
        <v>12.69</v>
      </c>
      <c r="AA61" s="10">
        <v>12.72</v>
      </c>
      <c r="AB61" s="95">
        <v>45067800</v>
      </c>
      <c r="AC61" s="10">
        <v>12.58</v>
      </c>
      <c r="AD61" s="2">
        <f t="shared" si="1"/>
        <v>0.20000000000000107</v>
      </c>
      <c r="AE61" s="138">
        <f t="shared" si="2"/>
        <v>1.2067578439259874E-2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42551</v>
      </c>
      <c r="X62" s="10">
        <v>12.56</v>
      </c>
      <c r="Y62" s="10">
        <v>12.57</v>
      </c>
      <c r="Z62" s="10">
        <v>12.26</v>
      </c>
      <c r="AA62" s="10">
        <v>12.57</v>
      </c>
      <c r="AB62" s="95">
        <v>44983800</v>
      </c>
      <c r="AC62" s="10">
        <v>12.43</v>
      </c>
      <c r="AD62" s="2">
        <f t="shared" si="1"/>
        <v>0.3100000000000005</v>
      </c>
      <c r="AE62" s="138">
        <f t="shared" si="2"/>
        <v>1.6116035455278066E-3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42550</v>
      </c>
      <c r="X63" s="10">
        <v>12.49</v>
      </c>
      <c r="Y63" s="10">
        <v>12.58</v>
      </c>
      <c r="Z63" s="10">
        <v>12.36</v>
      </c>
      <c r="AA63" s="10">
        <v>12.55</v>
      </c>
      <c r="AB63" s="95">
        <v>31937900</v>
      </c>
      <c r="AC63" s="10">
        <v>12.41</v>
      </c>
      <c r="AD63" s="2">
        <f t="shared" si="1"/>
        <v>0.22000000000000064</v>
      </c>
      <c r="AE63" s="138">
        <f t="shared" si="2"/>
        <v>1.2234910277324706E-2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42549</v>
      </c>
      <c r="X64" s="10">
        <v>12.42</v>
      </c>
      <c r="Y64" s="10">
        <v>12.44</v>
      </c>
      <c r="Z64" s="10">
        <v>12.21</v>
      </c>
      <c r="AA64" s="10">
        <v>12.39</v>
      </c>
      <c r="AB64" s="95">
        <v>40640400</v>
      </c>
      <c r="AC64" s="10">
        <v>12.26</v>
      </c>
      <c r="AD64" s="2">
        <f t="shared" si="1"/>
        <v>0.22999999999999865</v>
      </c>
      <c r="AE64" s="138">
        <f t="shared" si="2"/>
        <v>1.9118869492934287E-2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42548</v>
      </c>
      <c r="X65" s="10">
        <v>12.43</v>
      </c>
      <c r="Y65" s="10">
        <v>12.43</v>
      </c>
      <c r="Z65" s="10">
        <v>12</v>
      </c>
      <c r="AA65" s="10">
        <v>12.16</v>
      </c>
      <c r="AB65" s="95">
        <v>52731800</v>
      </c>
      <c r="AC65" s="10">
        <v>12.03</v>
      </c>
      <c r="AD65" s="2">
        <f t="shared" si="1"/>
        <v>0.42999999999999972</v>
      </c>
      <c r="AE65" s="138">
        <f t="shared" si="2"/>
        <v>-2.8271405492730328E-2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42545</v>
      </c>
      <c r="X66" s="10">
        <v>12.79</v>
      </c>
      <c r="Y66" s="10">
        <v>12.91</v>
      </c>
      <c r="Z66" s="10">
        <v>12.45</v>
      </c>
      <c r="AA66" s="10">
        <v>12.52</v>
      </c>
      <c r="AB66" s="95">
        <v>96887300</v>
      </c>
      <c r="AC66" s="10">
        <v>12.38</v>
      </c>
      <c r="AD66" s="2">
        <f t="shared" si="1"/>
        <v>0.46000000000000085</v>
      </c>
      <c r="AE66" s="138">
        <f t="shared" si="2"/>
        <v>-6.5660377358490507E-2</v>
      </c>
    </row>
    <row r="67" spans="2:31" x14ac:dyDescent="0.25">
      <c r="W67" s="133">
        <v>42544</v>
      </c>
      <c r="X67" s="10">
        <v>13.29</v>
      </c>
      <c r="Y67" s="10">
        <v>13.41</v>
      </c>
      <c r="Z67" s="10">
        <v>13.28</v>
      </c>
      <c r="AA67" s="10">
        <v>13.4</v>
      </c>
      <c r="AB67" s="95">
        <v>24579700</v>
      </c>
      <c r="AC67" s="10">
        <v>13.25</v>
      </c>
      <c r="AD67" s="2">
        <f>Y67-Z67</f>
        <v>0.13000000000000078</v>
      </c>
      <c r="AE67" s="138" t="e">
        <f>AC67/#REF!-1</f>
        <v>#REF!</v>
      </c>
    </row>
    <row r="68" spans="2:31" x14ac:dyDescent="0.25">
      <c r="W68" s="133">
        <v>42543</v>
      </c>
      <c r="X68" s="10">
        <v>13.23</v>
      </c>
      <c r="Y68" s="10">
        <v>13.31</v>
      </c>
      <c r="Z68" s="10">
        <v>13.15</v>
      </c>
      <c r="AA68" s="10">
        <v>13.18</v>
      </c>
      <c r="AB68" s="95">
        <v>20666600</v>
      </c>
      <c r="AC68" s="10">
        <v>13.04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9" priority="25">
      <formula>F30&gt;0</formula>
    </cfRule>
    <cfRule type="expression" dxfId="568" priority="26">
      <formula>F30&lt;0</formula>
    </cfRule>
  </conditionalFormatting>
  <conditionalFormatting sqref="F34:F42 F46:F66">
    <cfRule type="expression" dxfId="567" priority="21">
      <formula>F34&gt;0</formula>
    </cfRule>
    <cfRule type="expression" dxfId="566" priority="22">
      <formula>F34&lt;0</formula>
    </cfRule>
  </conditionalFormatting>
  <conditionalFormatting sqref="F34:F42 F46:F66">
    <cfRule type="expression" dxfId="565" priority="23">
      <formula>F34&gt;0</formula>
    </cfRule>
    <cfRule type="expression" dxfId="564" priority="24">
      <formula>F34&lt;0</formula>
    </cfRule>
  </conditionalFormatting>
  <conditionalFormatting sqref="H30:H42 H46:H66">
    <cfRule type="expression" dxfId="563" priority="19">
      <formula>H30&gt;0</formula>
    </cfRule>
    <cfRule type="expression" dxfId="562" priority="20">
      <formula>H30&lt;0</formula>
    </cfRule>
  </conditionalFormatting>
  <conditionalFormatting sqref="F25:F29">
    <cfRule type="expression" dxfId="561" priority="13">
      <formula>F25&gt;0</formula>
    </cfRule>
    <cfRule type="expression" dxfId="560" priority="14">
      <formula>F25&lt;0</formula>
    </cfRule>
  </conditionalFormatting>
  <conditionalFormatting sqref="H25:H29">
    <cfRule type="expression" dxfId="559" priority="11">
      <formula>H25&gt;0</formula>
    </cfRule>
    <cfRule type="expression" dxfId="558" priority="12">
      <formula>H25&lt;0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Q8">
    <cfRule type="expression" dxfId="555" priority="7">
      <formula>Q8&gt;0</formula>
    </cfRule>
    <cfRule type="expression" dxfId="554" priority="8">
      <formula>Q8&lt;0</formula>
    </cfRule>
  </conditionalFormatting>
  <conditionalFormatting sqref="F43:F45">
    <cfRule type="expression" dxfId="553" priority="3">
      <formula>F43&gt;0</formula>
    </cfRule>
    <cfRule type="expression" dxfId="552" priority="4">
      <formula>F43&lt;0</formula>
    </cfRule>
  </conditionalFormatting>
  <conditionalFormatting sqref="F43:F45">
    <cfRule type="expression" dxfId="551" priority="5">
      <formula>F43&gt;0</formula>
    </cfRule>
    <cfRule type="expression" dxfId="550" priority="6">
      <formula>F43&lt;0</formula>
    </cfRule>
  </conditionalFormatting>
  <conditionalFormatting sqref="H43:H45">
    <cfRule type="expression" dxfId="549" priority="1">
      <formula>H43&gt;0</formula>
    </cfRule>
    <cfRule type="expression" dxfId="54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375</v>
      </c>
      <c r="B2" s="538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7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283</v>
      </c>
      <c r="W2" s="133">
        <v>42636</v>
      </c>
      <c r="X2" s="10">
        <v>119.41</v>
      </c>
      <c r="Y2" s="10">
        <v>119.6</v>
      </c>
      <c r="Z2" s="10">
        <v>118.71</v>
      </c>
      <c r="AA2" s="10">
        <v>118.81</v>
      </c>
      <c r="AB2" s="95">
        <v>4522800</v>
      </c>
      <c r="AC2" s="10">
        <v>118.81</v>
      </c>
      <c r="AD2" s="2">
        <f>Y2-Z2</f>
        <v>0.89000000000000057</v>
      </c>
      <c r="AE2" s="138">
        <f>AC2/AC3-1</f>
        <v>-5.4411518499916101E-3</v>
      </c>
    </row>
    <row r="3" spans="1:31" x14ac:dyDescent="0.25">
      <c r="A3" s="23" t="s">
        <v>71</v>
      </c>
      <c r="B3" s="537"/>
      <c r="C3" s="4"/>
      <c r="D3" s="3"/>
      <c r="E3" s="3"/>
      <c r="F3" s="3"/>
      <c r="G3" s="537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284</v>
      </c>
      <c r="W3" s="133">
        <v>42635</v>
      </c>
      <c r="X3" s="10">
        <v>119.25</v>
      </c>
      <c r="Y3" s="10">
        <v>119.84</v>
      </c>
      <c r="Z3" s="10">
        <v>119.14</v>
      </c>
      <c r="AA3" s="10">
        <v>119.46</v>
      </c>
      <c r="AB3" s="95">
        <v>5340500</v>
      </c>
      <c r="AC3" s="10">
        <v>119.46</v>
      </c>
      <c r="AD3" s="2">
        <f t="shared" ref="AD3:AD66" si="0">Y3-Z3</f>
        <v>0.70000000000000284</v>
      </c>
      <c r="AE3" s="138">
        <f t="shared" ref="AE3:AE66" si="1">AC3/AC4-1</f>
        <v>4.6253469010175685E-3</v>
      </c>
    </row>
    <row r="4" spans="1:31" x14ac:dyDescent="0.25">
      <c r="B4" s="537"/>
      <c r="C4" s="4"/>
      <c r="D4" s="3"/>
      <c r="E4" s="3"/>
      <c r="F4" s="3"/>
      <c r="G4" s="537"/>
      <c r="H4" s="185"/>
      <c r="I4" s="3"/>
      <c r="J4" s="3"/>
      <c r="K4" s="3"/>
      <c r="L4" s="4"/>
      <c r="M4" s="4"/>
      <c r="O4" s="11" t="s">
        <v>66</v>
      </c>
      <c r="Q4" s="55">
        <v>118.81</v>
      </c>
      <c r="R4" s="529">
        <v>-5.4000000000000003E-3</v>
      </c>
      <c r="T4" s="163"/>
      <c r="U4" s="1"/>
      <c r="W4" s="133">
        <v>42634</v>
      </c>
      <c r="X4" s="10">
        <v>117.95</v>
      </c>
      <c r="Y4" s="10">
        <v>119</v>
      </c>
      <c r="Z4" s="10">
        <v>117.64</v>
      </c>
      <c r="AA4" s="10">
        <v>118.91</v>
      </c>
      <c r="AB4" s="95">
        <v>6337300</v>
      </c>
      <c r="AC4" s="10">
        <v>118.91</v>
      </c>
      <c r="AD4" s="2">
        <f t="shared" si="0"/>
        <v>1.3599999999999994</v>
      </c>
      <c r="AE4" s="138">
        <f t="shared" si="1"/>
        <v>8.1390419669351566E-3</v>
      </c>
    </row>
    <row r="5" spans="1:31" x14ac:dyDescent="0.25">
      <c r="B5" s="537"/>
      <c r="C5" s="4"/>
      <c r="D5" s="3"/>
      <c r="E5" s="3"/>
      <c r="F5" s="3"/>
      <c r="G5" s="537"/>
      <c r="H5" s="185"/>
      <c r="I5" s="3"/>
      <c r="J5" s="3"/>
      <c r="K5" s="3"/>
      <c r="L5" s="4"/>
      <c r="M5" s="4"/>
      <c r="O5" s="11" t="s">
        <v>67</v>
      </c>
      <c r="Q5" s="3">
        <f>Q4*Q2</f>
        <v>2376.1999999999998</v>
      </c>
      <c r="W5" s="133">
        <v>42633</v>
      </c>
      <c r="X5" s="10">
        <v>118.17</v>
      </c>
      <c r="Y5" s="10">
        <v>118.24</v>
      </c>
      <c r="Z5" s="10">
        <v>117.69</v>
      </c>
      <c r="AA5" s="10">
        <v>117.95</v>
      </c>
      <c r="AB5" s="95">
        <v>5187700</v>
      </c>
      <c r="AC5" s="10">
        <v>117.95</v>
      </c>
      <c r="AD5" s="2">
        <f t="shared" si="0"/>
        <v>0.54999999999999716</v>
      </c>
      <c r="AE5" s="138">
        <f t="shared" si="1"/>
        <v>2.4647288798231859E-3</v>
      </c>
    </row>
    <row r="6" spans="1:31" x14ac:dyDescent="0.25">
      <c r="B6" s="537"/>
      <c r="C6" s="4"/>
      <c r="D6" s="3"/>
      <c r="E6" s="3"/>
      <c r="F6" s="3"/>
      <c r="G6" s="537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42632</v>
      </c>
      <c r="X6" s="10">
        <v>118.36</v>
      </c>
      <c r="Y6" s="10">
        <v>118.66</v>
      </c>
      <c r="Z6" s="10">
        <v>117.64</v>
      </c>
      <c r="AA6" s="10">
        <v>117.66</v>
      </c>
      <c r="AB6" s="95">
        <v>5457600</v>
      </c>
      <c r="AC6" s="10">
        <v>117.66</v>
      </c>
      <c r="AD6" s="2">
        <f t="shared" si="0"/>
        <v>1.019999999999996</v>
      </c>
      <c r="AE6" s="138">
        <f t="shared" si="1"/>
        <v>-4.9894291754757347E-3</v>
      </c>
    </row>
    <row r="7" spans="1:31" x14ac:dyDescent="0.25">
      <c r="B7" s="537"/>
      <c r="C7" s="4"/>
      <c r="D7" s="3"/>
      <c r="E7" s="3"/>
      <c r="F7" s="3"/>
      <c r="G7" s="537"/>
      <c r="H7" s="185"/>
      <c r="I7" s="3"/>
      <c r="J7" s="3"/>
      <c r="K7" s="3"/>
      <c r="L7" s="4"/>
      <c r="M7" s="4"/>
      <c r="O7" s="11" t="s">
        <v>185</v>
      </c>
      <c r="Q7" s="2">
        <f>Q10+Q8</f>
        <v>6.1999999999998181</v>
      </c>
      <c r="R7" s="30">
        <v>42653</v>
      </c>
      <c r="W7" s="133">
        <v>42629</v>
      </c>
      <c r="X7" s="10">
        <v>118.51</v>
      </c>
      <c r="Y7" s="10">
        <v>119.14</v>
      </c>
      <c r="Z7" s="10">
        <v>118.12</v>
      </c>
      <c r="AA7" s="10">
        <v>118.25</v>
      </c>
      <c r="AB7" s="95">
        <v>12408800</v>
      </c>
      <c r="AC7" s="10">
        <v>118.25</v>
      </c>
      <c r="AD7" s="2">
        <f t="shared" si="0"/>
        <v>1.019999999999996</v>
      </c>
      <c r="AE7" s="138">
        <f t="shared" si="1"/>
        <v>-3.2032369552389417E-3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6.1999999999998181</v>
      </c>
      <c r="W8" s="133">
        <v>42628</v>
      </c>
      <c r="X8" s="10">
        <v>117.81</v>
      </c>
      <c r="Y8" s="10">
        <v>118.94</v>
      </c>
      <c r="Z8" s="10">
        <v>117.32</v>
      </c>
      <c r="AA8" s="10">
        <v>118.63</v>
      </c>
      <c r="AB8" s="95">
        <v>5812100</v>
      </c>
      <c r="AC8" s="10">
        <v>118.63</v>
      </c>
      <c r="AD8" s="2">
        <f t="shared" si="0"/>
        <v>1.6200000000000045</v>
      </c>
      <c r="AE8" s="138">
        <f t="shared" si="1"/>
        <v>6.5331749533343864E-3</v>
      </c>
    </row>
    <row r="9" spans="1:31" x14ac:dyDescent="0.25">
      <c r="B9" s="537"/>
      <c r="C9" s="4"/>
      <c r="D9" s="3"/>
      <c r="E9" s="3"/>
      <c r="F9" s="3"/>
      <c r="G9" s="537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2.616033755274185E-3</v>
      </c>
      <c r="W9" s="133">
        <v>42627</v>
      </c>
      <c r="X9" s="10">
        <v>117.85</v>
      </c>
      <c r="Y9" s="10">
        <v>118.33</v>
      </c>
      <c r="Z9" s="10">
        <v>117.46</v>
      </c>
      <c r="AA9" s="10">
        <v>117.86</v>
      </c>
      <c r="AB9" s="95">
        <v>6124900</v>
      </c>
      <c r="AC9" s="10">
        <v>117.86</v>
      </c>
      <c r="AD9" s="2">
        <f t="shared" si="0"/>
        <v>0.87000000000000455</v>
      </c>
      <c r="AE9" s="138">
        <f t="shared" si="1"/>
        <v>2.1256695859195318E-3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42626</v>
      </c>
      <c r="X10" s="10">
        <v>118.42</v>
      </c>
      <c r="Y10" s="10">
        <v>118.83</v>
      </c>
      <c r="Z10" s="10">
        <v>117.49</v>
      </c>
      <c r="AA10" s="10">
        <v>117.61</v>
      </c>
      <c r="AB10" s="95">
        <v>7957900</v>
      </c>
      <c r="AC10" s="10">
        <v>117.61</v>
      </c>
      <c r="AD10" s="2">
        <f t="shared" si="0"/>
        <v>1.3400000000000034</v>
      </c>
      <c r="AE10" s="138">
        <f t="shared" si="1"/>
        <v>-1.300772071164813E-2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2.69E-2</v>
      </c>
      <c r="W11" s="133">
        <v>42625</v>
      </c>
      <c r="X11" s="10">
        <v>117.76</v>
      </c>
      <c r="Y11" s="10">
        <v>119.45</v>
      </c>
      <c r="Z11" s="10">
        <v>117.38</v>
      </c>
      <c r="AA11" s="10">
        <v>119.16</v>
      </c>
      <c r="AB11" s="95">
        <v>7239800</v>
      </c>
      <c r="AC11" s="10">
        <v>119.16</v>
      </c>
      <c r="AD11" s="2">
        <f t="shared" si="0"/>
        <v>2.0700000000000074</v>
      </c>
      <c r="AE11" s="138">
        <f t="shared" si="1"/>
        <v>7.86602385181423E-3</v>
      </c>
    </row>
    <row r="12" spans="1:31" x14ac:dyDescent="0.25">
      <c r="G12" s="30"/>
      <c r="H12" s="72"/>
      <c r="W12" s="133">
        <v>42622</v>
      </c>
      <c r="X12" s="10">
        <v>119.03</v>
      </c>
      <c r="Y12" s="10">
        <v>119.16</v>
      </c>
      <c r="Z12" s="10">
        <v>118.18</v>
      </c>
      <c r="AA12" s="10">
        <v>118.23</v>
      </c>
      <c r="AB12" s="95">
        <v>7957300</v>
      </c>
      <c r="AC12" s="10">
        <v>118.23</v>
      </c>
      <c r="AD12" s="2">
        <f t="shared" si="0"/>
        <v>0.97999999999998977</v>
      </c>
      <c r="AE12" s="138">
        <f t="shared" si="1"/>
        <v>-1.037917468820615E-2</v>
      </c>
    </row>
    <row r="13" spans="1:31" x14ac:dyDescent="0.25">
      <c r="G13" s="30"/>
      <c r="H13" s="72"/>
      <c r="W13" s="133">
        <v>42621</v>
      </c>
      <c r="X13" s="10">
        <v>119.37</v>
      </c>
      <c r="Y13" s="10">
        <v>119.82</v>
      </c>
      <c r="Z13" s="10">
        <v>119.14</v>
      </c>
      <c r="AA13" s="10">
        <v>119.47</v>
      </c>
      <c r="AB13" s="95">
        <v>4833000</v>
      </c>
      <c r="AC13" s="10">
        <v>119.47</v>
      </c>
      <c r="AD13" s="2">
        <f t="shared" si="0"/>
        <v>0.67999999999999261</v>
      </c>
      <c r="AE13" s="138">
        <f t="shared" si="1"/>
        <v>-1.1704706964300593E-3</v>
      </c>
    </row>
    <row r="14" spans="1:31" x14ac:dyDescent="0.25">
      <c r="G14" s="30"/>
      <c r="H14" s="72"/>
      <c r="W14" s="133">
        <v>42620</v>
      </c>
      <c r="X14" s="10">
        <v>119.84</v>
      </c>
      <c r="Y14" s="10">
        <v>119.95</v>
      </c>
      <c r="Z14" s="10">
        <v>119.44</v>
      </c>
      <c r="AA14" s="10">
        <v>119.61</v>
      </c>
      <c r="AB14" s="95">
        <v>4753800</v>
      </c>
      <c r="AC14" s="10">
        <v>119.61</v>
      </c>
      <c r="AD14" s="2">
        <f t="shared" si="0"/>
        <v>0.51000000000000512</v>
      </c>
      <c r="AE14" s="138">
        <f t="shared" si="1"/>
        <v>-1.1691022964509523E-3</v>
      </c>
    </row>
    <row r="15" spans="1:31" x14ac:dyDescent="0.25">
      <c r="G15" s="30"/>
      <c r="H15" s="72"/>
      <c r="W15" s="133">
        <v>42619</v>
      </c>
      <c r="X15" s="10">
        <v>119.78</v>
      </c>
      <c r="Y15" s="10">
        <v>119.97</v>
      </c>
      <c r="Z15" s="10">
        <v>119.36</v>
      </c>
      <c r="AA15" s="10">
        <v>119.75</v>
      </c>
      <c r="AB15" s="95">
        <v>5280700</v>
      </c>
      <c r="AC15" s="10">
        <v>119.75</v>
      </c>
      <c r="AD15" s="2">
        <f t="shared" si="0"/>
        <v>0.60999999999999943</v>
      </c>
      <c r="AE15" s="138">
        <f t="shared" si="1"/>
        <v>3.6037546094536133E-3</v>
      </c>
    </row>
    <row r="16" spans="1:31" x14ac:dyDescent="0.25">
      <c r="G16" s="30"/>
      <c r="H16" s="72"/>
      <c r="W16" s="133">
        <v>42615</v>
      </c>
      <c r="X16" s="10">
        <v>119.36</v>
      </c>
      <c r="Y16" s="10">
        <v>119.81</v>
      </c>
      <c r="Z16" s="10">
        <v>118.9</v>
      </c>
      <c r="AA16" s="10">
        <v>119.32</v>
      </c>
      <c r="AB16" s="95">
        <v>5806400</v>
      </c>
      <c r="AC16" s="10">
        <v>119.32</v>
      </c>
      <c r="AD16" s="2">
        <f t="shared" si="0"/>
        <v>0.90999999999999659</v>
      </c>
      <c r="AE16" s="138">
        <f t="shared" si="1"/>
        <v>2.0154517971111563E-3</v>
      </c>
    </row>
    <row r="17" spans="1:31" x14ac:dyDescent="0.25">
      <c r="G17" s="30"/>
      <c r="W17" s="133">
        <v>42614</v>
      </c>
      <c r="X17" s="10">
        <v>119.19</v>
      </c>
      <c r="Y17" s="10">
        <v>119.39</v>
      </c>
      <c r="Z17" s="10">
        <v>118.6</v>
      </c>
      <c r="AA17" s="10">
        <v>119.08</v>
      </c>
      <c r="AB17" s="95">
        <v>4551800</v>
      </c>
      <c r="AC17" s="10">
        <v>119.08</v>
      </c>
      <c r="AD17" s="2">
        <f t="shared" si="0"/>
        <v>0.79000000000000625</v>
      </c>
      <c r="AE17" s="138">
        <f t="shared" si="1"/>
        <v>-2.1786492374727962E-3</v>
      </c>
    </row>
    <row r="18" spans="1:31" x14ac:dyDescent="0.25">
      <c r="A18" s="32" t="s">
        <v>81</v>
      </c>
      <c r="B18" s="539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42613</v>
      </c>
      <c r="X18" s="10">
        <v>119.54</v>
      </c>
      <c r="Y18" s="10">
        <v>119.62</v>
      </c>
      <c r="Z18" s="10">
        <v>119.01</v>
      </c>
      <c r="AA18" s="10">
        <v>119.34</v>
      </c>
      <c r="AB18" s="95">
        <v>5693100</v>
      </c>
      <c r="AC18" s="10">
        <v>119.34</v>
      </c>
      <c r="AD18" s="2">
        <f t="shared" si="0"/>
        <v>0.60999999999999943</v>
      </c>
      <c r="AE18" s="138">
        <f t="shared" si="1"/>
        <v>-1.0881392818280489E-3</v>
      </c>
    </row>
    <row r="19" spans="1:31" ht="15.75" thickBot="1" x14ac:dyDescent="0.3">
      <c r="A19" s="359" t="s">
        <v>202</v>
      </c>
      <c r="B19" s="54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42612</v>
      </c>
      <c r="X19" s="10">
        <v>120.67</v>
      </c>
      <c r="Y19" s="10">
        <v>120.67</v>
      </c>
      <c r="Z19" s="10">
        <v>119.26</v>
      </c>
      <c r="AA19" s="10">
        <v>119.47</v>
      </c>
      <c r="AB19" s="95">
        <v>3820500</v>
      </c>
      <c r="AC19" s="10">
        <v>119.47</v>
      </c>
      <c r="AD19" s="2">
        <f t="shared" si="0"/>
        <v>1.4099999999999966</v>
      </c>
      <c r="AE19" s="138">
        <f t="shared" si="1"/>
        <v>-3.7525016677785183E-3</v>
      </c>
    </row>
    <row r="20" spans="1:31" x14ac:dyDescent="0.25">
      <c r="W20" s="133">
        <v>42611</v>
      </c>
      <c r="X20" s="10">
        <v>119.3</v>
      </c>
      <c r="Y20" s="10">
        <v>120.13</v>
      </c>
      <c r="Z20" s="10">
        <v>119.06</v>
      </c>
      <c r="AA20" s="10">
        <v>119.92</v>
      </c>
      <c r="AB20" s="95">
        <v>5074900</v>
      </c>
      <c r="AC20" s="10">
        <v>119.92</v>
      </c>
      <c r="AD20" s="2">
        <f t="shared" si="0"/>
        <v>1.0699999999999932</v>
      </c>
      <c r="AE20" s="138">
        <f t="shared" si="1"/>
        <v>7.3924731182795078E-3</v>
      </c>
    </row>
    <row r="21" spans="1:31" x14ac:dyDescent="0.25">
      <c r="W21" s="133">
        <v>42608</v>
      </c>
      <c r="X21" s="10">
        <v>118.84</v>
      </c>
      <c r="Y21" s="10">
        <v>119.74</v>
      </c>
      <c r="Z21" s="10">
        <v>118.56</v>
      </c>
      <c r="AA21" s="10">
        <v>119.04</v>
      </c>
      <c r="AB21" s="95">
        <v>6482700</v>
      </c>
      <c r="AC21" s="10">
        <v>119.04</v>
      </c>
      <c r="AD21" s="2">
        <f t="shared" si="0"/>
        <v>1.1799999999999926</v>
      </c>
      <c r="AE21" s="138">
        <f t="shared" si="1"/>
        <v>3.9639031795564161E-3</v>
      </c>
    </row>
    <row r="22" spans="1:31" x14ac:dyDescent="0.25">
      <c r="W22" s="133">
        <v>42607</v>
      </c>
      <c r="X22" s="10">
        <v>118.86</v>
      </c>
      <c r="Y22" s="10">
        <v>119.21</v>
      </c>
      <c r="Z22" s="10">
        <v>118.33</v>
      </c>
      <c r="AA22" s="10">
        <v>118.57</v>
      </c>
      <c r="AB22" s="95">
        <v>5566000</v>
      </c>
      <c r="AC22" s="10">
        <v>118.57</v>
      </c>
      <c r="AD22" s="2">
        <f t="shared" si="0"/>
        <v>0.87999999999999545</v>
      </c>
      <c r="AE22" s="138">
        <f t="shared" si="1"/>
        <v>-1.1793446213461678E-3</v>
      </c>
    </row>
    <row r="23" spans="1:31" x14ac:dyDescent="0.25">
      <c r="W23" s="133">
        <v>42606</v>
      </c>
      <c r="X23" s="10">
        <v>119.48</v>
      </c>
      <c r="Y23" s="10">
        <v>119.61</v>
      </c>
      <c r="Z23" s="10">
        <v>118.62</v>
      </c>
      <c r="AA23" s="10">
        <v>118.71</v>
      </c>
      <c r="AB23" s="95">
        <v>6303900</v>
      </c>
      <c r="AC23" s="10">
        <v>118.71</v>
      </c>
      <c r="AD23" s="2">
        <f t="shared" si="0"/>
        <v>0.98999999999999488</v>
      </c>
      <c r="AE23" s="138">
        <f t="shared" si="1"/>
        <v>-6.111855324849369E-3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42605</v>
      </c>
      <c r="X24" s="10">
        <v>119.67</v>
      </c>
      <c r="Y24" s="10">
        <v>119.96</v>
      </c>
      <c r="Z24" s="10">
        <v>119.02</v>
      </c>
      <c r="AA24" s="10">
        <v>119.44</v>
      </c>
      <c r="AB24" s="95">
        <v>5603200</v>
      </c>
      <c r="AC24" s="10">
        <v>119.44</v>
      </c>
      <c r="AD24" s="2">
        <f t="shared" si="0"/>
        <v>0.93999999999999773</v>
      </c>
      <c r="AE24" s="138">
        <f t="shared" si="1"/>
        <v>2.6021992780995706E-3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42604</v>
      </c>
      <c r="X25" s="10">
        <v>119.9</v>
      </c>
      <c r="Y25" s="10">
        <v>119.9</v>
      </c>
      <c r="Z25" s="10">
        <v>118.95</v>
      </c>
      <c r="AA25" s="10">
        <v>119.13</v>
      </c>
      <c r="AB25" s="95">
        <v>6544900</v>
      </c>
      <c r="AC25" s="10">
        <v>119.13</v>
      </c>
      <c r="AD25" s="2">
        <f t="shared" si="0"/>
        <v>0.95000000000000284</v>
      </c>
      <c r="AE25" s="138">
        <f t="shared" si="1"/>
        <v>-6.5877251501000877E-3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42601</v>
      </c>
      <c r="X26" s="10">
        <v>119.91</v>
      </c>
      <c r="Y26" s="10">
        <v>119.99</v>
      </c>
      <c r="Z26" s="10">
        <v>119.32</v>
      </c>
      <c r="AA26" s="10">
        <v>119.92</v>
      </c>
      <c r="AB26" s="95">
        <v>7798300</v>
      </c>
      <c r="AC26" s="10">
        <v>119.92</v>
      </c>
      <c r="AD26" s="2">
        <f t="shared" si="0"/>
        <v>0.67000000000000171</v>
      </c>
      <c r="AE26" s="138" t="e">
        <f t="shared" si="1"/>
        <v>#DIV/0!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42601</v>
      </c>
      <c r="X27" s="10" t="s">
        <v>376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42600</v>
      </c>
      <c r="X28" s="10">
        <v>121.17</v>
      </c>
      <c r="Y28" s="10">
        <v>121.39</v>
      </c>
      <c r="Z28" s="10">
        <v>119.9</v>
      </c>
      <c r="AA28" s="10">
        <v>120.72</v>
      </c>
      <c r="AB28" s="95">
        <v>8728000</v>
      </c>
      <c r="AC28" s="10">
        <v>119.92</v>
      </c>
      <c r="AD28" s="2">
        <f t="shared" si="0"/>
        <v>1.4899999999999949</v>
      </c>
      <c r="AE28" s="138">
        <f t="shared" si="1"/>
        <v>-4.8958592647913024E-3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42599</v>
      </c>
      <c r="X29" s="10">
        <v>120.5</v>
      </c>
      <c r="Y29" s="10">
        <v>121.33</v>
      </c>
      <c r="Z29" s="10">
        <v>119.85</v>
      </c>
      <c r="AA29" s="10">
        <v>121.31</v>
      </c>
      <c r="AB29" s="95">
        <v>10442800</v>
      </c>
      <c r="AC29" s="10">
        <v>120.51</v>
      </c>
      <c r="AD29" s="2">
        <f t="shared" si="0"/>
        <v>1.480000000000004</v>
      </c>
      <c r="AE29" s="138">
        <f t="shared" si="1"/>
        <v>8.1987785493182752E-3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122.11</v>
      </c>
      <c r="Y30" s="10">
        <v>122.32</v>
      </c>
      <c r="Z30" s="10">
        <v>120.06</v>
      </c>
      <c r="AA30" s="10">
        <v>120.33</v>
      </c>
      <c r="AB30" s="95">
        <v>11289100</v>
      </c>
      <c r="AC30" s="10">
        <v>119.53</v>
      </c>
      <c r="AD30" s="2">
        <f t="shared" si="0"/>
        <v>2.2599999999999909</v>
      </c>
      <c r="AE30" s="138">
        <f t="shared" si="1"/>
        <v>-1.6213991769547298E-2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42597</v>
      </c>
      <c r="X31" s="10">
        <v>123.12</v>
      </c>
      <c r="Y31" s="10">
        <v>123.27</v>
      </c>
      <c r="Z31" s="10">
        <v>122.28</v>
      </c>
      <c r="AA31" s="10">
        <v>122.31</v>
      </c>
      <c r="AB31" s="95">
        <v>6469500</v>
      </c>
      <c r="AC31" s="10">
        <v>121.5</v>
      </c>
      <c r="AD31" s="2">
        <f t="shared" si="0"/>
        <v>0.98999999999999488</v>
      </c>
      <c r="AE31" s="138">
        <f t="shared" si="1"/>
        <v>-7.3529411764706731E-3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42594</v>
      </c>
      <c r="X32" s="10">
        <v>123.47</v>
      </c>
      <c r="Y32" s="10">
        <v>123.77</v>
      </c>
      <c r="Z32" s="10">
        <v>122.95</v>
      </c>
      <c r="AA32" s="10">
        <v>123.22</v>
      </c>
      <c r="AB32" s="95">
        <v>4234800</v>
      </c>
      <c r="AC32" s="10">
        <v>122.4</v>
      </c>
      <c r="AD32" s="2">
        <f t="shared" si="0"/>
        <v>0.81999999999999318</v>
      </c>
      <c r="AE32" s="138">
        <f t="shared" si="1"/>
        <v>-4.4733631557543063E-3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42593</v>
      </c>
      <c r="X33" s="10">
        <v>123.85</v>
      </c>
      <c r="Y33" s="10">
        <v>124.14</v>
      </c>
      <c r="Z33" s="10">
        <v>123.47</v>
      </c>
      <c r="AA33" s="10">
        <v>123.77</v>
      </c>
      <c r="AB33" s="95">
        <v>4052000</v>
      </c>
      <c r="AC33" s="10">
        <v>122.95</v>
      </c>
      <c r="AD33" s="2">
        <f t="shared" si="0"/>
        <v>0.67000000000000171</v>
      </c>
      <c r="AE33" s="138">
        <f t="shared" si="1"/>
        <v>3.345846254284357E-3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42592</v>
      </c>
      <c r="X34" s="10">
        <v>123.59</v>
      </c>
      <c r="Y34" s="10">
        <v>123.78</v>
      </c>
      <c r="Z34" s="10">
        <v>123.24</v>
      </c>
      <c r="AA34" s="10">
        <v>123.36</v>
      </c>
      <c r="AB34" s="95">
        <v>4333500</v>
      </c>
      <c r="AC34" s="10">
        <v>122.54</v>
      </c>
      <c r="AD34" s="2">
        <f t="shared" si="0"/>
        <v>0.54000000000000625</v>
      </c>
      <c r="AE34" s="138">
        <f t="shared" si="1"/>
        <v>-5.7091591224200933E-4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42591</v>
      </c>
      <c r="X35" s="10">
        <v>123.91</v>
      </c>
      <c r="Y35" s="10">
        <v>124</v>
      </c>
      <c r="Z35" s="10">
        <v>123.33</v>
      </c>
      <c r="AA35" s="10">
        <v>123.43</v>
      </c>
      <c r="AB35" s="95">
        <v>3941500</v>
      </c>
      <c r="AC35" s="10">
        <v>122.61</v>
      </c>
      <c r="AD35" s="2">
        <f t="shared" si="0"/>
        <v>0.67000000000000171</v>
      </c>
      <c r="AE35" s="138">
        <f t="shared" si="1"/>
        <v>-1.7910933810958429E-3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42590</v>
      </c>
      <c r="X36" s="10">
        <v>124</v>
      </c>
      <c r="Y36" s="10">
        <v>124.15</v>
      </c>
      <c r="Z36" s="10">
        <v>123.23</v>
      </c>
      <c r="AA36" s="10">
        <v>123.65</v>
      </c>
      <c r="AB36" s="95">
        <v>5232500</v>
      </c>
      <c r="AC36" s="10">
        <v>122.83</v>
      </c>
      <c r="AD36" s="2">
        <f t="shared" si="0"/>
        <v>0.92000000000000171</v>
      </c>
      <c r="AE36" s="138">
        <f t="shared" si="1"/>
        <v>-4.7804245665208356E-3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42587</v>
      </c>
      <c r="X37" s="10">
        <v>124.38</v>
      </c>
      <c r="Y37" s="10">
        <v>124.38</v>
      </c>
      <c r="Z37" s="10">
        <v>123.76</v>
      </c>
      <c r="AA37" s="10">
        <v>124.24</v>
      </c>
      <c r="AB37" s="95">
        <v>5146900</v>
      </c>
      <c r="AC37" s="10">
        <v>123.42</v>
      </c>
      <c r="AD37" s="2">
        <f t="shared" si="0"/>
        <v>0.61999999999999034</v>
      </c>
      <c r="AE37" s="138">
        <f t="shared" si="1"/>
        <v>3.0884265279582657E-3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42586</v>
      </c>
      <c r="X38" s="10">
        <v>124.24</v>
      </c>
      <c r="Y38" s="10">
        <v>124.39</v>
      </c>
      <c r="Z38" s="10">
        <v>123.64</v>
      </c>
      <c r="AA38" s="10">
        <v>123.86</v>
      </c>
      <c r="AB38" s="95">
        <v>4728200</v>
      </c>
      <c r="AC38" s="10">
        <v>123.04</v>
      </c>
      <c r="AD38" s="2">
        <f t="shared" si="0"/>
        <v>0.75</v>
      </c>
      <c r="AE38" s="138">
        <f t="shared" si="1"/>
        <v>-3.2499187520307338E-4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42585</v>
      </c>
      <c r="X39" s="10">
        <v>125</v>
      </c>
      <c r="Y39" s="10">
        <v>125</v>
      </c>
      <c r="Z39" s="10">
        <v>123.69</v>
      </c>
      <c r="AA39" s="10">
        <v>123.9</v>
      </c>
      <c r="AB39" s="95">
        <v>5310600</v>
      </c>
      <c r="AC39" s="10">
        <v>123.08</v>
      </c>
      <c r="AD39" s="2">
        <f t="shared" si="0"/>
        <v>1.3100000000000023</v>
      </c>
      <c r="AE39" s="138">
        <f t="shared" si="1"/>
        <v>-7.579422673762326E-3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67" t="s">
        <v>78</v>
      </c>
      <c r="P40" s="567"/>
      <c r="W40" s="133">
        <v>42584</v>
      </c>
      <c r="X40" s="10">
        <v>125.65</v>
      </c>
      <c r="Y40" s="10">
        <v>125.9</v>
      </c>
      <c r="Z40" s="10">
        <v>124.48</v>
      </c>
      <c r="AA40" s="10">
        <v>124.85</v>
      </c>
      <c r="AB40" s="95">
        <v>7158700</v>
      </c>
      <c r="AC40" s="10">
        <v>124.02</v>
      </c>
      <c r="AD40" s="2">
        <f t="shared" si="0"/>
        <v>1.4200000000000017</v>
      </c>
      <c r="AE40" s="138">
        <f t="shared" si="1"/>
        <v>-4.4151882475715887E-3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130.691</v>
      </c>
      <c r="Q41" s="2"/>
      <c r="W41" s="133">
        <v>42583</v>
      </c>
      <c r="X41" s="10">
        <v>125.31</v>
      </c>
      <c r="Y41" s="10">
        <v>125.71</v>
      </c>
      <c r="Z41" s="10">
        <v>125.1</v>
      </c>
      <c r="AA41" s="10">
        <v>125.4</v>
      </c>
      <c r="AB41" s="95">
        <v>4615100</v>
      </c>
      <c r="AC41" s="10">
        <v>124.57</v>
      </c>
      <c r="AD41" s="2">
        <f t="shared" si="0"/>
        <v>0.60999999999999943</v>
      </c>
      <c r="AE41" s="138">
        <f t="shared" si="1"/>
        <v>1.3665594855305496E-3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129.50290000000001</v>
      </c>
      <c r="Q42" s="2"/>
      <c r="T42" s="91" t="s">
        <v>113</v>
      </c>
      <c r="W42" s="133">
        <v>42580</v>
      </c>
      <c r="X42" s="10">
        <v>124.34</v>
      </c>
      <c r="Y42" s="10">
        <v>125.32</v>
      </c>
      <c r="Z42" s="10">
        <v>124.34</v>
      </c>
      <c r="AA42" s="10">
        <v>125.23</v>
      </c>
      <c r="AB42" s="95">
        <v>7020900</v>
      </c>
      <c r="AC42" s="10">
        <v>124.4</v>
      </c>
      <c r="AD42" s="2">
        <f t="shared" si="0"/>
        <v>0.97999999999998977</v>
      </c>
      <c r="AE42" s="138">
        <f t="shared" si="1"/>
        <v>6.1468780329991812E-3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128.31480000000002</v>
      </c>
      <c r="Q43" s="2"/>
      <c r="T43" s="128" t="s">
        <v>98</v>
      </c>
      <c r="U43" s="129">
        <v>119.46</v>
      </c>
      <c r="W43" s="133">
        <v>42579</v>
      </c>
      <c r="X43" s="10">
        <v>124.98</v>
      </c>
      <c r="Y43" s="10">
        <v>125</v>
      </c>
      <c r="Z43" s="10">
        <v>124.41</v>
      </c>
      <c r="AA43" s="10">
        <v>124.46</v>
      </c>
      <c r="AB43" s="95">
        <v>4320400</v>
      </c>
      <c r="AC43" s="10">
        <v>123.64</v>
      </c>
      <c r="AD43" s="2">
        <f t="shared" si="0"/>
        <v>0.59000000000000341</v>
      </c>
      <c r="AE43" s="138">
        <f t="shared" si="1"/>
        <v>-2.4205260609971857E-3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127.12670000000001</v>
      </c>
      <c r="Q44" s="2"/>
      <c r="T44" s="93" t="s">
        <v>99</v>
      </c>
      <c r="U44" s="130">
        <v>119.3</v>
      </c>
      <c r="W44" s="133">
        <v>42578</v>
      </c>
      <c r="X44" s="10">
        <v>125.1</v>
      </c>
      <c r="Y44" s="10">
        <v>125.23</v>
      </c>
      <c r="Z44" s="10">
        <v>124.34</v>
      </c>
      <c r="AA44" s="10">
        <v>124.77</v>
      </c>
      <c r="AB44" s="95">
        <v>4812600</v>
      </c>
      <c r="AC44" s="10">
        <v>123.94</v>
      </c>
      <c r="AD44" s="2">
        <f t="shared" si="0"/>
        <v>0.89000000000000057</v>
      </c>
      <c r="AE44" s="138">
        <f t="shared" si="1"/>
        <v>-3.0566280566279858E-3</v>
      </c>
    </row>
    <row r="45" spans="2:31" x14ac:dyDescent="0.25">
      <c r="B45" s="157"/>
      <c r="C45" s="514"/>
      <c r="D45" s="518"/>
      <c r="E45" s="40"/>
      <c r="F45" s="40"/>
      <c r="G45" s="40"/>
      <c r="H45" s="231"/>
      <c r="I45" s="40"/>
      <c r="O45" s="83">
        <v>1.06</v>
      </c>
      <c r="P45" s="83">
        <f t="shared" si="12"/>
        <v>125.93860000000001</v>
      </c>
      <c r="Q45" s="2"/>
      <c r="T45" s="93" t="s">
        <v>100</v>
      </c>
      <c r="U45" s="130" t="s">
        <v>613</v>
      </c>
      <c r="W45" s="133">
        <v>42577</v>
      </c>
      <c r="X45" s="10">
        <v>125.03</v>
      </c>
      <c r="Y45" s="10">
        <v>125.55</v>
      </c>
      <c r="Z45" s="10">
        <v>124.75</v>
      </c>
      <c r="AA45" s="10">
        <v>125.15</v>
      </c>
      <c r="AB45" s="95">
        <v>5589900</v>
      </c>
      <c r="AC45" s="10">
        <v>124.32</v>
      </c>
      <c r="AD45" s="2">
        <f t="shared" si="0"/>
        <v>0.79999999999999716</v>
      </c>
      <c r="AE45" s="138">
        <f t="shared" si="1"/>
        <v>2.0957601160727091E-3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124.7505</v>
      </c>
      <c r="Q46" s="2"/>
      <c r="T46" s="93" t="s">
        <v>101</v>
      </c>
      <c r="U46" s="130" t="s">
        <v>614</v>
      </c>
      <c r="W46" s="133">
        <v>42576</v>
      </c>
      <c r="X46" s="10">
        <v>125.07</v>
      </c>
      <c r="Y46" s="10">
        <v>125.13</v>
      </c>
      <c r="Z46" s="10">
        <v>124.14</v>
      </c>
      <c r="AA46" s="10">
        <v>124.89</v>
      </c>
      <c r="AB46" s="95">
        <v>4880600</v>
      </c>
      <c r="AC46" s="10">
        <v>124.06</v>
      </c>
      <c r="AD46" s="2">
        <f t="shared" si="0"/>
        <v>0.98999999999999488</v>
      </c>
      <c r="AE46" s="138">
        <f t="shared" si="1"/>
        <v>-1.1272141706923922E-3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12"/>
        <v>123.56240000000001</v>
      </c>
      <c r="Q47" s="2"/>
      <c r="T47" s="93" t="s">
        <v>102</v>
      </c>
      <c r="U47" s="130">
        <v>126.76</v>
      </c>
      <c r="W47" s="133">
        <v>42573</v>
      </c>
      <c r="X47" s="10">
        <v>125.12</v>
      </c>
      <c r="Y47" s="10">
        <v>125.35</v>
      </c>
      <c r="Z47" s="10">
        <v>124.65</v>
      </c>
      <c r="AA47" s="10">
        <v>125.03</v>
      </c>
      <c r="AB47" s="95">
        <v>5839200</v>
      </c>
      <c r="AC47" s="10">
        <v>124.2</v>
      </c>
      <c r="AD47" s="2">
        <f t="shared" si="0"/>
        <v>0.69999999999998863</v>
      </c>
      <c r="AE47" s="138">
        <f t="shared" si="1"/>
        <v>-9.6525096525090781E-4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122.37430000000001</v>
      </c>
      <c r="Q48" s="2"/>
      <c r="T48" s="93" t="s">
        <v>103</v>
      </c>
      <c r="U48" s="130">
        <v>0.70103199999999999</v>
      </c>
      <c r="W48" s="133">
        <v>42572</v>
      </c>
      <c r="X48" s="10">
        <v>125.21</v>
      </c>
      <c r="Y48" s="10">
        <v>125.74</v>
      </c>
      <c r="Z48" s="10">
        <v>124.89</v>
      </c>
      <c r="AA48" s="10">
        <v>125.15</v>
      </c>
      <c r="AB48" s="95">
        <v>5492600</v>
      </c>
      <c r="AC48" s="10">
        <v>124.32</v>
      </c>
      <c r="AD48" s="2">
        <f t="shared" si="0"/>
        <v>0.84999999999999432</v>
      </c>
      <c r="AE48" s="138">
        <f t="shared" si="1"/>
        <v>8.0444051162364971E-5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121.1862</v>
      </c>
      <c r="Q49" s="2"/>
      <c r="T49" s="93" t="s">
        <v>104</v>
      </c>
      <c r="U49" s="130" t="s">
        <v>377</v>
      </c>
      <c r="W49" s="133">
        <v>42571</v>
      </c>
      <c r="X49" s="10">
        <v>125.84</v>
      </c>
      <c r="Y49" s="10">
        <v>126.07</v>
      </c>
      <c r="Z49" s="10">
        <v>125.04</v>
      </c>
      <c r="AA49" s="10">
        <v>125.14</v>
      </c>
      <c r="AB49" s="95">
        <v>7334600</v>
      </c>
      <c r="AC49" s="10">
        <v>124.31</v>
      </c>
      <c r="AD49" s="2">
        <f t="shared" si="0"/>
        <v>1.0299999999999869</v>
      </c>
      <c r="AE49" s="138">
        <f t="shared" si="1"/>
        <v>-8.8410223436741209E-4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119.99810000000001</v>
      </c>
      <c r="Q50" s="2"/>
      <c r="T50" s="93"/>
      <c r="U50" s="130"/>
      <c r="W50" s="133">
        <v>42570</v>
      </c>
      <c r="X50" s="10">
        <v>124.78</v>
      </c>
      <c r="Y50" s="10">
        <v>125.75</v>
      </c>
      <c r="Z50" s="10">
        <v>123.34</v>
      </c>
      <c r="AA50" s="10">
        <v>125.25</v>
      </c>
      <c r="AB50" s="95">
        <v>11325700</v>
      </c>
      <c r="AC50" s="10">
        <v>124.42</v>
      </c>
      <c r="AD50" s="2">
        <f t="shared" si="0"/>
        <v>2.4099999999999966</v>
      </c>
      <c r="AE50" s="138">
        <f t="shared" si="1"/>
        <v>1.716808371484646E-2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118.81</v>
      </c>
      <c r="Q51" s="2"/>
      <c r="T51" s="93" t="s">
        <v>105</v>
      </c>
      <c r="U51" s="130" t="s">
        <v>615</v>
      </c>
      <c r="W51" s="133">
        <v>42569</v>
      </c>
      <c r="X51" s="10">
        <v>123</v>
      </c>
      <c r="Y51" s="10">
        <v>123.22</v>
      </c>
      <c r="Z51" s="10">
        <v>122.44</v>
      </c>
      <c r="AA51" s="10">
        <v>123.14</v>
      </c>
      <c r="AB51" s="95">
        <v>6599200</v>
      </c>
      <c r="AC51" s="10">
        <v>122.32</v>
      </c>
      <c r="AD51" s="2">
        <f t="shared" si="0"/>
        <v>0.78000000000000114</v>
      </c>
      <c r="AE51" s="138">
        <f t="shared" si="1"/>
        <v>1.145850384678182E-3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117.6219</v>
      </c>
      <c r="Q52" s="2"/>
      <c r="T52" s="93" t="s">
        <v>106</v>
      </c>
      <c r="U52" s="130" t="s">
        <v>378</v>
      </c>
      <c r="W52" s="133">
        <v>42566</v>
      </c>
      <c r="X52" s="10">
        <v>123.77</v>
      </c>
      <c r="Y52" s="10">
        <v>124.3</v>
      </c>
      <c r="Z52" s="10">
        <v>122.71</v>
      </c>
      <c r="AA52" s="10">
        <v>123</v>
      </c>
      <c r="AB52" s="95">
        <v>7192800</v>
      </c>
      <c r="AC52" s="10">
        <v>122.18</v>
      </c>
      <c r="AD52" s="2">
        <f t="shared" si="0"/>
        <v>1.5900000000000034</v>
      </c>
      <c r="AE52" s="138">
        <f t="shared" si="1"/>
        <v>-1.4710689767897245E-3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116.43380000000001</v>
      </c>
      <c r="Q53" s="2"/>
      <c r="T53" s="93" t="s">
        <v>107</v>
      </c>
      <c r="U53" s="131">
        <v>4772980</v>
      </c>
      <c r="W53" s="133">
        <v>42565</v>
      </c>
      <c r="X53" s="10">
        <v>122.98</v>
      </c>
      <c r="Y53" s="10">
        <v>123.74</v>
      </c>
      <c r="Z53" s="10">
        <v>122.91</v>
      </c>
      <c r="AA53" s="10">
        <v>123.18</v>
      </c>
      <c r="AB53" s="95">
        <v>5322700</v>
      </c>
      <c r="AC53" s="10">
        <v>122.36</v>
      </c>
      <c r="AD53" s="2">
        <f t="shared" si="0"/>
        <v>0.82999999999999829</v>
      </c>
      <c r="AE53" s="138">
        <f t="shared" si="1"/>
        <v>1.4732362088720752E-3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115.2457</v>
      </c>
      <c r="T54" s="93" t="s">
        <v>110</v>
      </c>
      <c r="U54" s="131">
        <v>6639800</v>
      </c>
      <c r="W54" s="133">
        <v>42564</v>
      </c>
      <c r="X54" s="10">
        <v>122.68</v>
      </c>
      <c r="Y54" s="10">
        <v>123.4</v>
      </c>
      <c r="Z54" s="10">
        <v>122.3</v>
      </c>
      <c r="AA54" s="10">
        <v>123</v>
      </c>
      <c r="AB54" s="95">
        <v>5230800</v>
      </c>
      <c r="AC54" s="10">
        <v>122.18</v>
      </c>
      <c r="AD54" s="2">
        <f t="shared" si="0"/>
        <v>1.1000000000000085</v>
      </c>
      <c r="AE54" s="138">
        <f t="shared" si="1"/>
        <v>5.732536237819108E-4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114.05759999999999</v>
      </c>
      <c r="T55" s="93" t="s">
        <v>108</v>
      </c>
      <c r="U55" s="130" t="s">
        <v>616</v>
      </c>
      <c r="W55" s="133">
        <v>42563</v>
      </c>
      <c r="X55" s="10">
        <v>122.65</v>
      </c>
      <c r="Y55" s="10">
        <v>123.2</v>
      </c>
      <c r="Z55" s="10">
        <v>122.61</v>
      </c>
      <c r="AA55" s="10">
        <v>122.92</v>
      </c>
      <c r="AB55" s="95">
        <v>6415900</v>
      </c>
      <c r="AC55" s="10">
        <v>122.11</v>
      </c>
      <c r="AD55" s="2">
        <f t="shared" si="0"/>
        <v>0.59000000000000341</v>
      </c>
      <c r="AE55" s="138">
        <f t="shared" si="1"/>
        <v>-8.1886668850339461E-5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112.8695</v>
      </c>
      <c r="T56" s="93" t="s">
        <v>111</v>
      </c>
      <c r="U56" s="130">
        <v>22.14</v>
      </c>
      <c r="W56" s="133">
        <v>42562</v>
      </c>
      <c r="X56" s="10">
        <v>122.71</v>
      </c>
      <c r="Y56" s="10">
        <v>123.45</v>
      </c>
      <c r="Z56" s="10">
        <v>122.41</v>
      </c>
      <c r="AA56" s="10">
        <v>122.93</v>
      </c>
      <c r="AB56" s="95">
        <v>6711600</v>
      </c>
      <c r="AC56" s="10">
        <v>122.12</v>
      </c>
      <c r="AD56" s="2">
        <f t="shared" si="0"/>
        <v>1.0400000000000063</v>
      </c>
      <c r="AE56" s="138">
        <f t="shared" si="1"/>
        <v>6.5552277941649528E-4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12"/>
        <v>111.6814</v>
      </c>
      <c r="T57" s="93" t="s">
        <v>112</v>
      </c>
      <c r="U57" s="130">
        <v>5.37</v>
      </c>
      <c r="W57" s="133">
        <v>42559</v>
      </c>
      <c r="X57" s="10">
        <v>123</v>
      </c>
      <c r="Y57" s="10">
        <v>123.1</v>
      </c>
      <c r="Z57" s="10">
        <v>121.96</v>
      </c>
      <c r="AA57" s="10">
        <v>122.85</v>
      </c>
      <c r="AB57" s="95">
        <v>6129900</v>
      </c>
      <c r="AC57" s="10">
        <v>122.04</v>
      </c>
      <c r="AD57" s="2">
        <f t="shared" si="0"/>
        <v>1.1400000000000006</v>
      </c>
      <c r="AE57" s="138">
        <f t="shared" si="1"/>
        <v>2.7937551355792234E-3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110.4933</v>
      </c>
      <c r="T58" s="93" t="s">
        <v>109</v>
      </c>
      <c r="U58" s="130" t="s">
        <v>617</v>
      </c>
      <c r="W58" s="133">
        <v>42558</v>
      </c>
      <c r="X58" s="10">
        <v>122.59</v>
      </c>
      <c r="Y58" s="10">
        <v>122.81</v>
      </c>
      <c r="Z58" s="10">
        <v>122.01</v>
      </c>
      <c r="AA58" s="10">
        <v>122.51</v>
      </c>
      <c r="AB58" s="95">
        <v>6058700</v>
      </c>
      <c r="AC58" s="10">
        <v>121.7</v>
      </c>
      <c r="AD58" s="2">
        <f t="shared" si="0"/>
        <v>0.79999999999999716</v>
      </c>
      <c r="AE58" s="138">
        <f t="shared" si="1"/>
        <v>-1.0670606582943165E-3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109.30520000000001</v>
      </c>
      <c r="W59" s="133">
        <v>42557</v>
      </c>
      <c r="X59" s="10">
        <v>121.93</v>
      </c>
      <c r="Y59" s="10">
        <v>122.66</v>
      </c>
      <c r="Z59" s="10">
        <v>121.54</v>
      </c>
      <c r="AA59" s="10">
        <v>122.64</v>
      </c>
      <c r="AB59" s="95">
        <v>9332400</v>
      </c>
      <c r="AC59" s="10">
        <v>121.83</v>
      </c>
      <c r="AD59" s="2">
        <f t="shared" si="0"/>
        <v>1.1199999999999903</v>
      </c>
      <c r="AE59" s="138">
        <f t="shared" si="1"/>
        <v>3.0462703770788302E-3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108.11710000000001</v>
      </c>
      <c r="W60" s="133">
        <v>42556</v>
      </c>
      <c r="X60" s="10">
        <v>121.36</v>
      </c>
      <c r="Y60" s="10">
        <v>123.23</v>
      </c>
      <c r="Z60" s="10">
        <v>121.34</v>
      </c>
      <c r="AA60" s="10">
        <v>122.27</v>
      </c>
      <c r="AB60" s="95">
        <v>9334100</v>
      </c>
      <c r="AC60" s="10">
        <v>121.46</v>
      </c>
      <c r="AD60" s="2">
        <f t="shared" si="0"/>
        <v>1.8900000000000006</v>
      </c>
      <c r="AE60" s="138">
        <f t="shared" si="1"/>
        <v>8.0504606191384998E-3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106.929</v>
      </c>
      <c r="W61" s="133">
        <v>42552</v>
      </c>
      <c r="X61" s="10">
        <v>121.3</v>
      </c>
      <c r="Y61" s="10">
        <v>121.54</v>
      </c>
      <c r="Z61" s="10">
        <v>120.79</v>
      </c>
      <c r="AA61" s="10">
        <v>121.29</v>
      </c>
      <c r="AB61" s="95">
        <v>7051400</v>
      </c>
      <c r="AC61" s="10">
        <v>120.49</v>
      </c>
      <c r="AD61" s="2">
        <f t="shared" si="0"/>
        <v>0.75</v>
      </c>
      <c r="AE61" s="138">
        <f t="shared" si="1"/>
        <v>-8.298755186730844E-5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42551</v>
      </c>
      <c r="X62" s="10">
        <v>119.18</v>
      </c>
      <c r="Y62" s="10">
        <v>121.41</v>
      </c>
      <c r="Z62" s="10">
        <v>119.16</v>
      </c>
      <c r="AA62" s="10">
        <v>121.3</v>
      </c>
      <c r="AB62" s="95">
        <v>11559900</v>
      </c>
      <c r="AC62" s="10">
        <v>120.5</v>
      </c>
      <c r="AD62" s="2">
        <f t="shared" si="0"/>
        <v>2.25</v>
      </c>
      <c r="AE62" s="138">
        <f t="shared" si="1"/>
        <v>1.6534503121309108E-2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42550</v>
      </c>
      <c r="X63" s="10">
        <v>118.84</v>
      </c>
      <c r="Y63" s="10">
        <v>119.41</v>
      </c>
      <c r="Z63" s="10">
        <v>118.1</v>
      </c>
      <c r="AA63" s="10">
        <v>119.33</v>
      </c>
      <c r="AB63" s="95">
        <v>8341500</v>
      </c>
      <c r="AC63" s="10">
        <v>118.54</v>
      </c>
      <c r="AD63" s="2">
        <f t="shared" si="0"/>
        <v>1.3100000000000023</v>
      </c>
      <c r="AE63" s="138">
        <f t="shared" si="1"/>
        <v>9.2805449127288941E-3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42549</v>
      </c>
      <c r="X64" s="10">
        <v>117.17</v>
      </c>
      <c r="Y64" s="10">
        <v>118.37</v>
      </c>
      <c r="Z64" s="10">
        <v>116.55</v>
      </c>
      <c r="AA64" s="10">
        <v>118.23</v>
      </c>
      <c r="AB64" s="95">
        <v>10089600</v>
      </c>
      <c r="AC64" s="10">
        <v>117.45</v>
      </c>
      <c r="AD64" s="2">
        <f t="shared" si="0"/>
        <v>1.8200000000000074</v>
      </c>
      <c r="AE64" s="138">
        <f t="shared" si="1"/>
        <v>1.4423907410606285E-2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42548</v>
      </c>
      <c r="X65" s="10">
        <v>115</v>
      </c>
      <c r="Y65" s="10">
        <v>116.64</v>
      </c>
      <c r="Z65" s="10">
        <v>115</v>
      </c>
      <c r="AA65" s="10">
        <v>116.55</v>
      </c>
      <c r="AB65" s="95">
        <v>10877400</v>
      </c>
      <c r="AC65" s="10">
        <v>115.78</v>
      </c>
      <c r="AD65" s="2">
        <f t="shared" si="0"/>
        <v>1.6400000000000006</v>
      </c>
      <c r="AE65" s="138">
        <f t="shared" si="1"/>
        <v>8.0097510012189232E-3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42545</v>
      </c>
      <c r="X66" s="10">
        <v>115.07</v>
      </c>
      <c r="Y66" s="10">
        <v>117.12</v>
      </c>
      <c r="Z66" s="10">
        <v>115</v>
      </c>
      <c r="AA66" s="10">
        <v>115.63</v>
      </c>
      <c r="AB66" s="95">
        <v>13939500</v>
      </c>
      <c r="AC66" s="10">
        <v>114.86</v>
      </c>
      <c r="AD66" s="2">
        <f t="shared" si="0"/>
        <v>2.1200000000000045</v>
      </c>
      <c r="AE66" s="138">
        <f t="shared" si="1"/>
        <v>-1.4922813036020499E-2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42544</v>
      </c>
      <c r="X67" s="10">
        <v>117.2</v>
      </c>
      <c r="Y67" s="10">
        <v>117.38</v>
      </c>
      <c r="Z67" s="10">
        <v>116.68</v>
      </c>
      <c r="AA67" s="10">
        <v>117.38</v>
      </c>
      <c r="AB67" s="95">
        <v>6775900</v>
      </c>
      <c r="AC67" s="10">
        <v>116.6</v>
      </c>
      <c r="AD67" s="2">
        <f>Y67-Z67</f>
        <v>0.69999999999998863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42543</v>
      </c>
      <c r="X68" s="10">
        <v>116.54</v>
      </c>
      <c r="Y68" s="10">
        <v>117.21</v>
      </c>
      <c r="Z68" s="10">
        <v>116.31</v>
      </c>
      <c r="AA68" s="10">
        <v>116.46</v>
      </c>
      <c r="AB68" s="95">
        <v>5833800</v>
      </c>
      <c r="AC68" s="10">
        <v>115.69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47" priority="9">
      <formula>F33&gt;0</formula>
    </cfRule>
    <cfRule type="expression" dxfId="546" priority="10">
      <formula>F33&lt;0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5:F32">
    <cfRule type="expression" dxfId="541" priority="3">
      <formula>F25&gt;0</formula>
    </cfRule>
    <cfRule type="expression" dxfId="540" priority="4">
      <formula>F25&lt;0</formula>
    </cfRule>
  </conditionalFormatting>
  <conditionalFormatting sqref="H25:H32">
    <cfRule type="expression" dxfId="539" priority="1">
      <formula>H25&gt;0</formula>
    </cfRule>
    <cfRule type="expression" dxfId="5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3000</v>
      </c>
      <c r="T2" s="158"/>
      <c r="U2" s="34" t="s">
        <v>268</v>
      </c>
      <c r="W2" s="123">
        <v>42636</v>
      </c>
      <c r="X2" s="41">
        <v>13.8</v>
      </c>
      <c r="Y2" s="41">
        <v>14</v>
      </c>
      <c r="Z2" s="41">
        <v>13.75</v>
      </c>
      <c r="AA2" s="41">
        <v>13.9</v>
      </c>
      <c r="AB2" s="104">
        <v>3698500</v>
      </c>
      <c r="AC2" s="9">
        <v>13.9</v>
      </c>
      <c r="AD2" s="2">
        <f>Y2-Z2</f>
        <v>0.25</v>
      </c>
      <c r="AE2" s="138">
        <f>AC2/AC3-1</f>
        <v>-7.1890726096335289E-4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7">
        <f>IF(Q2=0, Q4, (F85-K85)/Q2)</f>
        <v>20.665810000000036</v>
      </c>
      <c r="T3" s="163">
        <v>42640</v>
      </c>
      <c r="U3" s="34" t="s">
        <v>348</v>
      </c>
      <c r="W3" s="123">
        <v>42635</v>
      </c>
      <c r="X3" s="41">
        <v>13.89</v>
      </c>
      <c r="Y3" s="41">
        <v>13.96</v>
      </c>
      <c r="Z3" s="41">
        <v>13.66</v>
      </c>
      <c r="AA3" s="41">
        <v>13.91</v>
      </c>
      <c r="AB3" s="104">
        <v>3084700</v>
      </c>
      <c r="AC3" s="9">
        <v>13.91</v>
      </c>
      <c r="AD3" s="2">
        <f t="shared" ref="AD3:AD66" si="1">Y3-Z3</f>
        <v>0.30000000000000071</v>
      </c>
      <c r="AE3" s="138">
        <f t="shared" ref="AE3:AE66" si="2">AC3/AC4-1</f>
        <v>8.701957940536742E-3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13.9</v>
      </c>
      <c r="R4" s="529">
        <v>-6.9999999999999999E-4</v>
      </c>
      <c r="T4" s="1"/>
      <c r="W4" s="123">
        <v>42634</v>
      </c>
      <c r="X4" s="41">
        <v>13.67</v>
      </c>
      <c r="Y4" s="41">
        <v>13.91</v>
      </c>
      <c r="Z4" s="41">
        <v>13.63</v>
      </c>
      <c r="AA4" s="41">
        <v>13.79</v>
      </c>
      <c r="AB4" s="104">
        <v>4343300</v>
      </c>
      <c r="AC4" s="9">
        <v>13.79</v>
      </c>
      <c r="AD4" s="2">
        <f t="shared" si="1"/>
        <v>0.27999999999999936</v>
      </c>
      <c r="AE4" s="138">
        <f t="shared" si="2"/>
        <v>1.2481644640234935E-2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41700</v>
      </c>
      <c r="T5" s="1"/>
      <c r="W5" s="123">
        <v>42633</v>
      </c>
      <c r="X5" s="41">
        <v>13.29</v>
      </c>
      <c r="Y5" s="41">
        <v>13.65</v>
      </c>
      <c r="Z5" s="41">
        <v>13.22</v>
      </c>
      <c r="AA5" s="41">
        <v>13.62</v>
      </c>
      <c r="AB5" s="104">
        <v>5358200</v>
      </c>
      <c r="AC5" s="9">
        <v>13.62</v>
      </c>
      <c r="AD5" s="2">
        <f t="shared" si="1"/>
        <v>0.42999999999999972</v>
      </c>
      <c r="AE5" s="138">
        <f t="shared" si="2"/>
        <v>2.7149321266968229E-2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61997.430000000109</v>
      </c>
      <c r="W6" s="123">
        <v>42632</v>
      </c>
      <c r="X6" s="41">
        <v>13.37</v>
      </c>
      <c r="Y6" s="41">
        <v>13.44</v>
      </c>
      <c r="Z6" s="41">
        <v>13.04</v>
      </c>
      <c r="AA6" s="41">
        <v>13.26</v>
      </c>
      <c r="AB6" s="104">
        <v>3460100</v>
      </c>
      <c r="AC6" s="9">
        <v>13.26</v>
      </c>
      <c r="AD6" s="2">
        <f t="shared" si="1"/>
        <v>0.40000000000000036</v>
      </c>
      <c r="AE6" s="138">
        <f t="shared" si="2"/>
        <v>-2.2573363431150906E-3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-20297.430000000109</v>
      </c>
      <c r="R7">
        <v>2100</v>
      </c>
      <c r="W7" s="123">
        <v>42629</v>
      </c>
      <c r="X7" s="41">
        <v>12.99</v>
      </c>
      <c r="Y7" s="41">
        <v>13.32</v>
      </c>
      <c r="Z7" s="41">
        <v>12.89</v>
      </c>
      <c r="AA7" s="41">
        <v>13.29</v>
      </c>
      <c r="AB7" s="104">
        <v>6121800</v>
      </c>
      <c r="AC7" s="9">
        <v>13.29</v>
      </c>
      <c r="AD7" s="2">
        <f t="shared" si="1"/>
        <v>0.42999999999999972</v>
      </c>
      <c r="AE7" s="138">
        <f t="shared" si="2"/>
        <v>1.2957317073170715E-2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K85+M85-F85+Q2*Q4</f>
        <v>-20297.430000000109</v>
      </c>
      <c r="R8" s="166"/>
      <c r="W8" s="123">
        <v>42628</v>
      </c>
      <c r="X8" s="41">
        <v>12.87</v>
      </c>
      <c r="Y8" s="41">
        <v>13.28</v>
      </c>
      <c r="Z8" s="41">
        <v>12.75</v>
      </c>
      <c r="AA8" s="41">
        <v>13.12</v>
      </c>
      <c r="AB8" s="104">
        <v>4966000</v>
      </c>
      <c r="AC8" s="9">
        <v>13.12</v>
      </c>
      <c r="AD8" s="2">
        <f t="shared" si="1"/>
        <v>0.52999999999999936</v>
      </c>
      <c r="AE8" s="138">
        <f t="shared" si="2"/>
        <v>1.6266460108443015E-2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-0.3273914741304611</v>
      </c>
      <c r="W9" s="123">
        <v>42627</v>
      </c>
      <c r="X9" s="41">
        <v>13</v>
      </c>
      <c r="Y9" s="41">
        <v>13.14</v>
      </c>
      <c r="Z9" s="41">
        <v>12.77</v>
      </c>
      <c r="AA9" s="41">
        <v>12.91</v>
      </c>
      <c r="AB9" s="104">
        <v>5997000</v>
      </c>
      <c r="AC9" s="9">
        <v>12.91</v>
      </c>
      <c r="AD9" s="2">
        <f t="shared" si="1"/>
        <v>0.37000000000000099</v>
      </c>
      <c r="AE9" s="138">
        <f t="shared" si="2"/>
        <v>-9.2095165003837076E-3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42626</v>
      </c>
      <c r="X10" s="41">
        <v>13.42</v>
      </c>
      <c r="Y10" s="41">
        <v>13.42</v>
      </c>
      <c r="Z10" s="41">
        <v>12.87</v>
      </c>
      <c r="AA10" s="41">
        <v>13.03</v>
      </c>
      <c r="AB10" s="104">
        <v>6838100</v>
      </c>
      <c r="AC10" s="9">
        <v>13.03</v>
      </c>
      <c r="AD10" s="2">
        <f t="shared" si="1"/>
        <v>0.55000000000000071</v>
      </c>
      <c r="AE10" s="138">
        <f t="shared" si="2"/>
        <v>-4.3318649045521296E-2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42625</v>
      </c>
      <c r="X11" s="41">
        <v>13.33</v>
      </c>
      <c r="Y11" s="41">
        <v>13.67</v>
      </c>
      <c r="Z11" s="41">
        <v>13.24</v>
      </c>
      <c r="AA11" s="41">
        <v>13.62</v>
      </c>
      <c r="AB11" s="104">
        <v>4759300</v>
      </c>
      <c r="AC11" s="9">
        <v>13.62</v>
      </c>
      <c r="AD11" s="2">
        <f t="shared" si="1"/>
        <v>0.42999999999999972</v>
      </c>
      <c r="AE11" s="138">
        <f t="shared" si="2"/>
        <v>1.6417910447761086E-2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42622</v>
      </c>
      <c r="X12" s="41">
        <v>13.72</v>
      </c>
      <c r="Y12" s="41">
        <v>13.76</v>
      </c>
      <c r="Z12" s="41">
        <v>13.37</v>
      </c>
      <c r="AA12" s="41">
        <v>13.4</v>
      </c>
      <c r="AB12" s="104">
        <v>7564000</v>
      </c>
      <c r="AC12" s="9">
        <v>13.4</v>
      </c>
      <c r="AD12" s="2">
        <f t="shared" si="1"/>
        <v>0.39000000000000057</v>
      </c>
      <c r="AE12" s="138">
        <f t="shared" si="2"/>
        <v>-3.3189033189033101E-2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42621</v>
      </c>
      <c r="X13" s="41">
        <v>13.4</v>
      </c>
      <c r="Y13" s="41">
        <v>13.92</v>
      </c>
      <c r="Z13" s="41">
        <v>13.27</v>
      </c>
      <c r="AA13" s="41">
        <v>13.86</v>
      </c>
      <c r="AB13" s="104">
        <v>7029300</v>
      </c>
      <c r="AC13" s="9">
        <v>13.86</v>
      </c>
      <c r="AD13" s="2">
        <f t="shared" si="1"/>
        <v>0.65000000000000036</v>
      </c>
      <c r="AE13" s="138">
        <f t="shared" si="2"/>
        <v>3.2786885245901676E-2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4"/>
      <c r="H14" s="7"/>
      <c r="I14" s="79"/>
      <c r="J14" s="44"/>
      <c r="K14" s="44"/>
      <c r="W14" s="123">
        <v>42620</v>
      </c>
      <c r="X14" s="41">
        <v>12.73</v>
      </c>
      <c r="Y14" s="41">
        <v>13.44</v>
      </c>
      <c r="Z14" s="41">
        <v>12.73</v>
      </c>
      <c r="AA14" s="41">
        <v>13.42</v>
      </c>
      <c r="AB14" s="104">
        <v>6121200</v>
      </c>
      <c r="AC14" s="9">
        <v>13.42</v>
      </c>
      <c r="AD14" s="2">
        <f t="shared" si="1"/>
        <v>0.70999999999999908</v>
      </c>
      <c r="AE14" s="138">
        <f t="shared" si="2"/>
        <v>5.5031446540880546E-2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4"/>
      <c r="H15" s="82"/>
      <c r="I15" s="79"/>
      <c r="J15" s="44"/>
      <c r="K15" s="44"/>
      <c r="V15" s="2"/>
      <c r="W15" s="123">
        <v>42619</v>
      </c>
      <c r="X15" s="41">
        <v>12.51</v>
      </c>
      <c r="Y15" s="41">
        <v>12.8</v>
      </c>
      <c r="Z15" s="41">
        <v>12.51</v>
      </c>
      <c r="AA15" s="41">
        <v>12.72</v>
      </c>
      <c r="AB15" s="104">
        <v>4219700</v>
      </c>
      <c r="AC15" s="9">
        <v>12.72</v>
      </c>
      <c r="AD15" s="2">
        <f t="shared" si="1"/>
        <v>0.29000000000000092</v>
      </c>
      <c r="AE15" s="138">
        <f t="shared" si="2"/>
        <v>1.9230769230769162E-2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4"/>
      <c r="H16" s="82"/>
      <c r="I16" s="79"/>
      <c r="J16" s="44"/>
      <c r="K16" s="44"/>
      <c r="V16" s="2"/>
      <c r="W16" s="123">
        <v>42615</v>
      </c>
      <c r="X16" s="41">
        <v>12.22</v>
      </c>
      <c r="Y16" s="41">
        <v>12.57</v>
      </c>
      <c r="Z16" s="41">
        <v>12.2</v>
      </c>
      <c r="AA16" s="41">
        <v>12.48</v>
      </c>
      <c r="AB16" s="104">
        <v>2269700</v>
      </c>
      <c r="AC16" s="9">
        <v>12.48</v>
      </c>
      <c r="AD16" s="2">
        <f t="shared" si="1"/>
        <v>0.37000000000000099</v>
      </c>
      <c r="AE16" s="138">
        <f t="shared" si="2"/>
        <v>2.8854080791426151E-2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4"/>
      <c r="H17" s="82"/>
      <c r="I17" s="79"/>
      <c r="J17" s="44"/>
      <c r="K17" s="44"/>
      <c r="V17" s="2"/>
      <c r="W17" s="123">
        <v>42614</v>
      </c>
      <c r="X17" s="41">
        <v>12.54</v>
      </c>
      <c r="Y17" s="41">
        <v>12.56</v>
      </c>
      <c r="Z17" s="41">
        <v>12.07</v>
      </c>
      <c r="AA17" s="41">
        <v>12.13</v>
      </c>
      <c r="AB17" s="104">
        <v>3351200</v>
      </c>
      <c r="AC17" s="9">
        <v>12.13</v>
      </c>
      <c r="AD17" s="2">
        <f t="shared" si="1"/>
        <v>0.49000000000000021</v>
      </c>
      <c r="AE17" s="138">
        <f t="shared" si="2"/>
        <v>-2.8044871794871806E-2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4"/>
      <c r="H18" s="82"/>
      <c r="I18" s="79"/>
      <c r="J18" s="44"/>
      <c r="K18" s="44"/>
      <c r="V18" s="2"/>
      <c r="W18" s="123">
        <v>42613</v>
      </c>
      <c r="X18" s="41">
        <v>12.42</v>
      </c>
      <c r="Y18" s="41">
        <v>12.75</v>
      </c>
      <c r="Z18" s="41">
        <v>12.29</v>
      </c>
      <c r="AA18" s="41">
        <v>12.48</v>
      </c>
      <c r="AB18" s="104">
        <v>3099400</v>
      </c>
      <c r="AC18" s="9">
        <v>12.48</v>
      </c>
      <c r="AD18" s="2">
        <f t="shared" si="1"/>
        <v>0.46000000000000085</v>
      </c>
      <c r="AE18" s="138">
        <f t="shared" si="2"/>
        <v>5.6406124093473231E-3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4"/>
      <c r="H19" s="82"/>
      <c r="I19" s="79"/>
      <c r="J19" s="44"/>
      <c r="K19" s="44"/>
      <c r="W19" s="123">
        <v>42612</v>
      </c>
      <c r="X19" s="41">
        <v>12.57</v>
      </c>
      <c r="Y19" s="41">
        <v>12.66</v>
      </c>
      <c r="Z19" s="41">
        <v>12.38</v>
      </c>
      <c r="AA19" s="41">
        <v>12.41</v>
      </c>
      <c r="AB19" s="104">
        <v>2992200</v>
      </c>
      <c r="AC19" s="9">
        <v>12.41</v>
      </c>
      <c r="AD19" s="2">
        <f t="shared" si="1"/>
        <v>0.27999999999999936</v>
      </c>
      <c r="AE19" s="138">
        <f t="shared" si="2"/>
        <v>-1.4297061159650459E-2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42611</v>
      </c>
      <c r="X20" s="41">
        <v>12.49</v>
      </c>
      <c r="Y20" s="41">
        <v>12.73</v>
      </c>
      <c r="Z20" s="41">
        <v>12.48</v>
      </c>
      <c r="AA20" s="41">
        <v>12.59</v>
      </c>
      <c r="AB20" s="104">
        <v>2875300</v>
      </c>
      <c r="AC20" s="9">
        <v>12.59</v>
      </c>
      <c r="AD20" s="2">
        <f t="shared" si="1"/>
        <v>0.25</v>
      </c>
      <c r="AE20" s="138">
        <f t="shared" si="2"/>
        <v>1.0433386837881198E-2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42608</v>
      </c>
      <c r="X21" s="41">
        <v>12.48</v>
      </c>
      <c r="Y21" s="41">
        <v>12.91</v>
      </c>
      <c r="Z21" s="41">
        <v>12.43</v>
      </c>
      <c r="AA21" s="41">
        <v>12.46</v>
      </c>
      <c r="AB21" s="104">
        <v>4520000</v>
      </c>
      <c r="AC21" s="9">
        <v>12.46</v>
      </c>
      <c r="AD21" s="2">
        <f t="shared" si="1"/>
        <v>0.48000000000000043</v>
      </c>
      <c r="AE21" s="138">
        <f t="shared" si="2"/>
        <v>3.2206119162641045E-3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42607</v>
      </c>
      <c r="X22" s="41">
        <v>12.43</v>
      </c>
      <c r="Y22" s="41">
        <v>12.58</v>
      </c>
      <c r="Z22" s="41">
        <v>12.31</v>
      </c>
      <c r="AA22" s="41">
        <v>12.42</v>
      </c>
      <c r="AB22" s="104">
        <v>2347000</v>
      </c>
      <c r="AC22" s="9">
        <v>12.42</v>
      </c>
      <c r="AD22" s="2">
        <f t="shared" si="1"/>
        <v>0.26999999999999957</v>
      </c>
      <c r="AE22" s="138">
        <f t="shared" si="2"/>
        <v>-3.2102728731943087E-3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42606</v>
      </c>
      <c r="X23" s="41">
        <v>12.54</v>
      </c>
      <c r="Y23" s="41">
        <v>12.64</v>
      </c>
      <c r="Z23" s="41">
        <v>12.4</v>
      </c>
      <c r="AA23" s="41">
        <v>12.46</v>
      </c>
      <c r="AB23" s="104">
        <v>3348000</v>
      </c>
      <c r="AC23" s="9">
        <v>12.46</v>
      </c>
      <c r="AD23" s="2">
        <f t="shared" si="1"/>
        <v>0.24000000000000021</v>
      </c>
      <c r="AE23" s="138">
        <f t="shared" si="2"/>
        <v>-8.7509944311853216E-3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42605</v>
      </c>
      <c r="X24" s="41">
        <v>12.26</v>
      </c>
      <c r="Y24" s="41">
        <v>12.74</v>
      </c>
      <c r="Z24" s="41">
        <v>12.26</v>
      </c>
      <c r="AA24" s="41">
        <v>12.57</v>
      </c>
      <c r="AB24" s="104">
        <v>3826500</v>
      </c>
      <c r="AC24" s="9">
        <v>12.57</v>
      </c>
      <c r="AD24" s="2">
        <f t="shared" si="1"/>
        <v>0.48000000000000043</v>
      </c>
      <c r="AE24" s="138">
        <f t="shared" si="2"/>
        <v>2.6960784313725394E-2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42604</v>
      </c>
      <c r="X25" s="41">
        <v>12.21</v>
      </c>
      <c r="Y25" s="41">
        <v>12.29</v>
      </c>
      <c r="Z25" s="41">
        <v>11.97</v>
      </c>
      <c r="AA25" s="41">
        <v>12.24</v>
      </c>
      <c r="AB25" s="104">
        <v>3264800</v>
      </c>
      <c r="AC25" s="9">
        <v>12.24</v>
      </c>
      <c r="AD25" s="2">
        <f t="shared" si="1"/>
        <v>0.31999999999999851</v>
      </c>
      <c r="AE25" s="138">
        <f t="shared" si="2"/>
        <v>-1.6313213703099683E-3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42601</v>
      </c>
      <c r="X26" s="41">
        <v>12.5</v>
      </c>
      <c r="Y26" s="41">
        <v>12.53</v>
      </c>
      <c r="Z26" s="41">
        <v>12.2</v>
      </c>
      <c r="AA26" s="41">
        <v>12.26</v>
      </c>
      <c r="AB26" s="104">
        <v>2653800</v>
      </c>
      <c r="AC26" s="9">
        <v>12.26</v>
      </c>
      <c r="AD26" s="2">
        <f t="shared" si="1"/>
        <v>0.33000000000000007</v>
      </c>
      <c r="AE26" s="138">
        <f t="shared" si="2"/>
        <v>-2.4661893396976997E-2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42600</v>
      </c>
      <c r="X27" s="41">
        <v>12.59</v>
      </c>
      <c r="Y27" s="41">
        <v>12.66</v>
      </c>
      <c r="Z27" s="41">
        <v>12.51</v>
      </c>
      <c r="AA27" s="41">
        <v>12.57</v>
      </c>
      <c r="AB27" s="104">
        <v>3117300</v>
      </c>
      <c r="AC27" s="9">
        <v>12.57</v>
      </c>
      <c r="AD27" s="2">
        <f t="shared" si="1"/>
        <v>0.15000000000000036</v>
      </c>
      <c r="AE27" s="138">
        <f t="shared" si="2"/>
        <v>-3.1720856463123281E-3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42599</v>
      </c>
      <c r="X28" s="41">
        <v>12.7</v>
      </c>
      <c r="Y28" s="41">
        <v>12.78</v>
      </c>
      <c r="Z28" s="41">
        <v>12.57</v>
      </c>
      <c r="AA28" s="41">
        <v>12.61</v>
      </c>
      <c r="AB28" s="104">
        <v>2682900</v>
      </c>
      <c r="AC28" s="9">
        <v>12.61</v>
      </c>
      <c r="AD28" s="2">
        <f t="shared" si="1"/>
        <v>0.20999999999999908</v>
      </c>
      <c r="AE28" s="138">
        <f t="shared" si="2"/>
        <v>-1.2529365700861383E-2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42598</v>
      </c>
      <c r="X29" s="41">
        <v>12.75</v>
      </c>
      <c r="Y29" s="41">
        <v>12.93</v>
      </c>
      <c r="Z29" s="41">
        <v>12.66</v>
      </c>
      <c r="AA29" s="41">
        <v>12.77</v>
      </c>
      <c r="AB29" s="104">
        <v>4946600</v>
      </c>
      <c r="AC29" s="9">
        <v>12.77</v>
      </c>
      <c r="AD29" s="2">
        <f t="shared" si="1"/>
        <v>0.26999999999999957</v>
      </c>
      <c r="AE29" s="138">
        <f t="shared" si="2"/>
        <v>8.6887835703000071E-3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4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42597</v>
      </c>
      <c r="X30" s="41">
        <v>12.8</v>
      </c>
      <c r="Y30" s="41">
        <v>12.85</v>
      </c>
      <c r="Z30" s="41">
        <v>12.62</v>
      </c>
      <c r="AA30" s="41">
        <v>12.66</v>
      </c>
      <c r="AB30" s="104">
        <v>3234500</v>
      </c>
      <c r="AC30" s="9">
        <v>12.66</v>
      </c>
      <c r="AD30" s="2">
        <f t="shared" si="1"/>
        <v>0.23000000000000043</v>
      </c>
      <c r="AE30" s="138">
        <f t="shared" si="2"/>
        <v>-5.498821681068411E-3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4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42594</v>
      </c>
      <c r="X31" s="41">
        <v>12.65</v>
      </c>
      <c r="Y31" s="41">
        <v>12.97</v>
      </c>
      <c r="Z31" s="41">
        <v>12.59</v>
      </c>
      <c r="AA31" s="41">
        <v>12.73</v>
      </c>
      <c r="AB31" s="104">
        <v>4003900</v>
      </c>
      <c r="AC31" s="9">
        <v>12.73</v>
      </c>
      <c r="AD31" s="2">
        <f t="shared" si="1"/>
        <v>0.38000000000000078</v>
      </c>
      <c r="AE31" s="138">
        <f t="shared" si="2"/>
        <v>7.9176563737133332E-3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4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42593</v>
      </c>
      <c r="X32" s="41">
        <v>12.51</v>
      </c>
      <c r="Y32" s="41">
        <v>12.64</v>
      </c>
      <c r="Z32" s="41">
        <v>12.32</v>
      </c>
      <c r="AA32" s="41">
        <v>12.63</v>
      </c>
      <c r="AB32" s="104">
        <v>3850000</v>
      </c>
      <c r="AC32" s="9">
        <v>12.63</v>
      </c>
      <c r="AD32" s="2">
        <f t="shared" si="1"/>
        <v>0.32000000000000028</v>
      </c>
      <c r="AE32" s="138">
        <f t="shared" si="2"/>
        <v>9.5923261390888914E-3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4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42592</v>
      </c>
      <c r="X33" s="41">
        <v>12.66</v>
      </c>
      <c r="Y33" s="41">
        <v>12.72</v>
      </c>
      <c r="Z33" s="41">
        <v>12.4</v>
      </c>
      <c r="AA33" s="41">
        <v>12.51</v>
      </c>
      <c r="AB33" s="104">
        <v>3246300</v>
      </c>
      <c r="AC33" s="9">
        <v>12.51</v>
      </c>
      <c r="AD33" s="2">
        <f t="shared" si="1"/>
        <v>0.32000000000000028</v>
      </c>
      <c r="AE33" s="138">
        <f t="shared" si="2"/>
        <v>-1.2628255722178405E-2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4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42591</v>
      </c>
      <c r="X34" s="41">
        <v>13.14</v>
      </c>
      <c r="Y34" s="41">
        <v>13.18</v>
      </c>
      <c r="Z34" s="41">
        <v>12.62</v>
      </c>
      <c r="AA34" s="41">
        <v>12.67</v>
      </c>
      <c r="AB34" s="104">
        <v>7358600</v>
      </c>
      <c r="AC34" s="9">
        <v>12.67</v>
      </c>
      <c r="AD34" s="2">
        <f t="shared" si="1"/>
        <v>0.5600000000000005</v>
      </c>
      <c r="AE34" s="138">
        <f t="shared" si="2"/>
        <v>-3.208556149732622E-2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4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42590</v>
      </c>
      <c r="X35" s="41">
        <v>13.07</v>
      </c>
      <c r="Y35" s="41">
        <v>13.25</v>
      </c>
      <c r="Z35" s="41">
        <v>13.03</v>
      </c>
      <c r="AA35" s="41">
        <v>13.09</v>
      </c>
      <c r="AB35" s="104">
        <v>3649800</v>
      </c>
      <c r="AC35" s="9">
        <v>13.09</v>
      </c>
      <c r="AD35" s="2">
        <f t="shared" si="1"/>
        <v>0.22000000000000064</v>
      </c>
      <c r="AE35" s="138">
        <f t="shared" si="2"/>
        <v>6.1491160645656961E-3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4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42587</v>
      </c>
      <c r="X36" s="41">
        <v>12.98</v>
      </c>
      <c r="Y36" s="41">
        <v>13.14</v>
      </c>
      <c r="Z36" s="41">
        <v>12.86</v>
      </c>
      <c r="AA36" s="41">
        <v>13.01</v>
      </c>
      <c r="AB36" s="104">
        <v>4090200</v>
      </c>
      <c r="AC36" s="9">
        <v>13.01</v>
      </c>
      <c r="AD36" s="2">
        <f t="shared" si="1"/>
        <v>0.28000000000000114</v>
      </c>
      <c r="AE36" s="138">
        <f t="shared" si="2"/>
        <v>3.0840400925211675E-3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4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42586</v>
      </c>
      <c r="X37" s="41">
        <v>13.5</v>
      </c>
      <c r="Y37" s="41">
        <v>13.54</v>
      </c>
      <c r="Z37" s="41">
        <v>12.85</v>
      </c>
      <c r="AA37" s="41">
        <v>12.97</v>
      </c>
      <c r="AB37" s="104">
        <v>5593000</v>
      </c>
      <c r="AC37" s="9">
        <v>12.97</v>
      </c>
      <c r="AD37" s="2">
        <f t="shared" si="1"/>
        <v>0.6899999999999995</v>
      </c>
      <c r="AE37" s="138">
        <f t="shared" si="2"/>
        <v>-4.0680473372781023E-2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4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42585</v>
      </c>
      <c r="X38" s="41">
        <v>13.5</v>
      </c>
      <c r="Y38" s="41">
        <v>13.56</v>
      </c>
      <c r="Z38" s="41">
        <v>13.23</v>
      </c>
      <c r="AA38" s="41">
        <v>13.52</v>
      </c>
      <c r="AB38" s="104">
        <v>3640900</v>
      </c>
      <c r="AC38" s="9">
        <v>13.52</v>
      </c>
      <c r="AD38" s="2">
        <f t="shared" si="1"/>
        <v>0.33000000000000007</v>
      </c>
      <c r="AE38" s="138">
        <f t="shared" si="2"/>
        <v>5.2044609665427011E-3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4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42584</v>
      </c>
      <c r="X39" s="41">
        <v>13.29</v>
      </c>
      <c r="Y39" s="41">
        <v>13.5</v>
      </c>
      <c r="Z39" s="41">
        <v>13.2</v>
      </c>
      <c r="AA39" s="41">
        <v>13.45</v>
      </c>
      <c r="AB39" s="104">
        <v>5455800</v>
      </c>
      <c r="AC39" s="9">
        <v>13.45</v>
      </c>
      <c r="AD39" s="2">
        <f t="shared" si="1"/>
        <v>0.30000000000000071</v>
      </c>
      <c r="AE39" s="138">
        <f t="shared" si="2"/>
        <v>1.4892032762472418E-3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4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42583</v>
      </c>
      <c r="X40" s="41">
        <v>13.67</v>
      </c>
      <c r="Y40" s="41">
        <v>13.73</v>
      </c>
      <c r="Z40" s="41">
        <v>13.35</v>
      </c>
      <c r="AA40" s="41">
        <v>13.43</v>
      </c>
      <c r="AB40" s="104">
        <v>5615500</v>
      </c>
      <c r="AC40" s="9">
        <v>13.43</v>
      </c>
      <c r="AD40" s="2">
        <f t="shared" si="1"/>
        <v>0.38000000000000078</v>
      </c>
      <c r="AE40" s="138">
        <f t="shared" si="2"/>
        <v>-2.2561863173216956E-2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4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42580</v>
      </c>
      <c r="X41" s="41">
        <v>14.38</v>
      </c>
      <c r="Y41" s="41">
        <v>14.38</v>
      </c>
      <c r="Z41" s="41">
        <v>13.2</v>
      </c>
      <c r="AA41" s="41">
        <v>13.74</v>
      </c>
      <c r="AB41" s="104">
        <v>13208100</v>
      </c>
      <c r="AC41" s="9">
        <v>13.74</v>
      </c>
      <c r="AD41" s="2">
        <f t="shared" si="1"/>
        <v>1.1800000000000015</v>
      </c>
      <c r="AE41" s="138">
        <f t="shared" si="2"/>
        <v>-3.4434293745607913E-2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4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42579</v>
      </c>
      <c r="X42" s="41">
        <v>14.06</v>
      </c>
      <c r="Y42" s="41">
        <v>14.43</v>
      </c>
      <c r="Z42" s="41">
        <v>13.96</v>
      </c>
      <c r="AA42" s="41">
        <v>14.23</v>
      </c>
      <c r="AB42" s="104">
        <v>3115600</v>
      </c>
      <c r="AC42" s="9">
        <v>14.23</v>
      </c>
      <c r="AD42" s="2">
        <f t="shared" si="1"/>
        <v>0.46999999999999886</v>
      </c>
      <c r="AE42" s="138">
        <f t="shared" si="2"/>
        <v>1.2091038406827792E-2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4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15.290000000000001</v>
      </c>
      <c r="T43" s="108" t="s">
        <v>98</v>
      </c>
      <c r="U43" s="106">
        <v>13.91</v>
      </c>
      <c r="W43" s="123">
        <v>42578</v>
      </c>
      <c r="X43" s="41">
        <v>14.79</v>
      </c>
      <c r="Y43" s="41">
        <v>14.87</v>
      </c>
      <c r="Z43" s="41">
        <v>14.02</v>
      </c>
      <c r="AA43" s="41">
        <v>14.06</v>
      </c>
      <c r="AB43" s="104">
        <v>4290300</v>
      </c>
      <c r="AC43" s="9">
        <v>14.06</v>
      </c>
      <c r="AD43" s="2">
        <f t="shared" si="1"/>
        <v>0.84999999999999964</v>
      </c>
      <c r="AE43" s="138">
        <f t="shared" si="2"/>
        <v>-4.6779661016949081E-2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4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15.151000000000002</v>
      </c>
      <c r="T44" s="108" t="s">
        <v>99</v>
      </c>
      <c r="U44" s="106">
        <v>13.8</v>
      </c>
      <c r="W44" s="123">
        <v>42577</v>
      </c>
      <c r="X44" s="41">
        <v>14.95</v>
      </c>
      <c r="Y44" s="41">
        <v>14.95</v>
      </c>
      <c r="Z44" s="41">
        <v>14.64</v>
      </c>
      <c r="AA44" s="41">
        <v>14.75</v>
      </c>
      <c r="AB44" s="104">
        <v>4581300</v>
      </c>
      <c r="AC44" s="9">
        <v>14.75</v>
      </c>
      <c r="AD44" s="2">
        <f t="shared" si="1"/>
        <v>0.30999999999999872</v>
      </c>
      <c r="AE44" s="138">
        <f t="shared" si="2"/>
        <v>4.0844111640572223E-3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4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15.012000000000002</v>
      </c>
      <c r="Q45" s="2"/>
      <c r="T45" s="108" t="s">
        <v>100</v>
      </c>
      <c r="U45" s="106" t="s">
        <v>445</v>
      </c>
      <c r="W45" s="123">
        <v>42576</v>
      </c>
      <c r="X45" s="41">
        <v>14.71</v>
      </c>
      <c r="Y45" s="41">
        <v>14.9</v>
      </c>
      <c r="Z45" s="41">
        <v>14.67</v>
      </c>
      <c r="AA45" s="41">
        <v>14.69</v>
      </c>
      <c r="AB45" s="104">
        <v>1580000</v>
      </c>
      <c r="AC45" s="9">
        <v>14.69</v>
      </c>
      <c r="AD45" s="2">
        <f t="shared" si="1"/>
        <v>0.23000000000000043</v>
      </c>
      <c r="AE45" s="138">
        <f t="shared" si="2"/>
        <v>-4.7425474254743083E-3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4">
        <v>42361</v>
      </c>
      <c r="H46" s="82"/>
      <c r="I46" s="79"/>
      <c r="J46" s="44"/>
      <c r="K46" s="44"/>
      <c r="O46" s="83">
        <v>1.07</v>
      </c>
      <c r="P46" s="83">
        <f t="shared" si="8"/>
        <v>14.873000000000001</v>
      </c>
      <c r="Q46" s="2"/>
      <c r="T46" s="108" t="s">
        <v>101</v>
      </c>
      <c r="U46" s="106" t="s">
        <v>446</v>
      </c>
      <c r="W46" s="123">
        <v>42573</v>
      </c>
      <c r="X46" s="41">
        <v>14.68</v>
      </c>
      <c r="Y46" s="41">
        <v>14.95</v>
      </c>
      <c r="Z46" s="41">
        <v>14.57</v>
      </c>
      <c r="AA46" s="41">
        <v>14.76</v>
      </c>
      <c r="AB46" s="104">
        <v>1871600</v>
      </c>
      <c r="AC46" s="9">
        <v>14.76</v>
      </c>
      <c r="AD46" s="2">
        <f t="shared" si="1"/>
        <v>0.37999999999999901</v>
      </c>
      <c r="AE46" s="138">
        <f t="shared" si="2"/>
        <v>8.8858509911140526E-3</v>
      </c>
    </row>
    <row r="47" spans="2:41" x14ac:dyDescent="0.25">
      <c r="B47" s="57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4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14.734000000000002</v>
      </c>
      <c r="Q47" s="2"/>
      <c r="T47" s="108" t="s">
        <v>102</v>
      </c>
      <c r="U47" s="106">
        <v>17.670000000000002</v>
      </c>
      <c r="W47" s="123">
        <v>42572</v>
      </c>
      <c r="X47" s="41">
        <v>14.46</v>
      </c>
      <c r="Y47" s="41">
        <v>14.9</v>
      </c>
      <c r="Z47" s="41">
        <v>14.46</v>
      </c>
      <c r="AA47" s="41">
        <v>14.63</v>
      </c>
      <c r="AB47" s="104">
        <v>3784600</v>
      </c>
      <c r="AC47" s="9">
        <v>14.63</v>
      </c>
      <c r="AD47" s="2">
        <f t="shared" si="1"/>
        <v>0.4399999999999995</v>
      </c>
      <c r="AE47" s="138">
        <f t="shared" si="2"/>
        <v>1.3860013860014009E-2</v>
      </c>
    </row>
    <row r="48" spans="2:41" x14ac:dyDescent="0.25">
      <c r="B48" s="57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14.595000000000001</v>
      </c>
      <c r="Q48" s="2"/>
      <c r="T48" s="108" t="s">
        <v>103</v>
      </c>
      <c r="U48" s="106">
        <v>1.1791799999999999</v>
      </c>
      <c r="W48" s="123">
        <v>42571</v>
      </c>
      <c r="X48" s="41">
        <v>14.55</v>
      </c>
      <c r="Y48" s="41">
        <v>14.72</v>
      </c>
      <c r="Z48" s="41">
        <v>14.25</v>
      </c>
      <c r="AA48" s="41">
        <v>14.43</v>
      </c>
      <c r="AB48" s="104">
        <v>3895900</v>
      </c>
      <c r="AC48" s="9">
        <v>14.43</v>
      </c>
      <c r="AD48" s="2">
        <f t="shared" si="1"/>
        <v>0.47000000000000064</v>
      </c>
      <c r="AE48" s="138">
        <f t="shared" si="2"/>
        <v>-4.1407867494824835E-3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14.456000000000001</v>
      </c>
      <c r="Q49" s="2"/>
      <c r="T49" s="108" t="s">
        <v>123</v>
      </c>
      <c r="U49" s="106" t="s">
        <v>309</v>
      </c>
      <c r="W49" s="123">
        <v>42570</v>
      </c>
      <c r="X49" s="41">
        <v>14.97</v>
      </c>
      <c r="Y49" s="41">
        <v>15.03</v>
      </c>
      <c r="Z49" s="41">
        <v>14.38</v>
      </c>
      <c r="AA49" s="41">
        <v>14.49</v>
      </c>
      <c r="AB49" s="104">
        <v>4010800</v>
      </c>
      <c r="AC49" s="9">
        <v>14.49</v>
      </c>
      <c r="AD49" s="2">
        <f t="shared" si="1"/>
        <v>0.64999999999999858</v>
      </c>
      <c r="AE49" s="138">
        <f t="shared" si="2"/>
        <v>-3.076923076923066E-2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14.317</v>
      </c>
      <c r="Q50" s="2"/>
      <c r="T50" s="108"/>
      <c r="U50" s="106"/>
      <c r="W50" s="123">
        <v>42569</v>
      </c>
      <c r="X50" s="41">
        <v>14.92</v>
      </c>
      <c r="Y50" s="41">
        <v>14.98</v>
      </c>
      <c r="Z50" s="41">
        <v>14.86</v>
      </c>
      <c r="AA50" s="41">
        <v>14.95</v>
      </c>
      <c r="AB50" s="104">
        <v>1613100</v>
      </c>
      <c r="AC50" s="9">
        <v>14.95</v>
      </c>
      <c r="AD50" s="2">
        <f t="shared" si="1"/>
        <v>0.12000000000000099</v>
      </c>
      <c r="AE50" s="138">
        <f t="shared" si="2"/>
        <v>2.0107238605897582E-3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14.178000000000001</v>
      </c>
      <c r="Q51" s="2"/>
      <c r="T51" s="108" t="s">
        <v>105</v>
      </c>
      <c r="U51" s="106" t="s">
        <v>447</v>
      </c>
      <c r="W51" s="123">
        <v>42566</v>
      </c>
      <c r="X51" s="41">
        <v>15.03</v>
      </c>
      <c r="Y51" s="41">
        <v>15.08</v>
      </c>
      <c r="Z51" s="41">
        <v>14.86</v>
      </c>
      <c r="AA51" s="41">
        <v>14.92</v>
      </c>
      <c r="AB51" s="104">
        <v>1353300</v>
      </c>
      <c r="AC51" s="9">
        <v>14.92</v>
      </c>
      <c r="AD51" s="2">
        <f t="shared" si="1"/>
        <v>0.22000000000000064</v>
      </c>
      <c r="AE51" s="138">
        <f t="shared" si="2"/>
        <v>-5.3333333333333011E-3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14.039</v>
      </c>
      <c r="Q52" s="2"/>
      <c r="T52" s="108" t="s">
        <v>106</v>
      </c>
      <c r="U52" s="106" t="s">
        <v>345</v>
      </c>
      <c r="W52" s="123">
        <v>42565</v>
      </c>
      <c r="X52" s="41">
        <v>15.02</v>
      </c>
      <c r="Y52" s="41">
        <v>15.11</v>
      </c>
      <c r="Z52" s="41">
        <v>14.84</v>
      </c>
      <c r="AA52" s="41">
        <v>15</v>
      </c>
      <c r="AB52" s="104">
        <v>2145600</v>
      </c>
      <c r="AC52" s="9">
        <v>15</v>
      </c>
      <c r="AD52" s="2">
        <f t="shared" si="1"/>
        <v>0.26999999999999957</v>
      </c>
      <c r="AE52" s="138">
        <f t="shared" si="2"/>
        <v>-1.3315579227696217E-3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13.9</v>
      </c>
      <c r="Q53" s="2"/>
      <c r="T53" s="108" t="s">
        <v>107</v>
      </c>
      <c r="U53" s="107">
        <v>3699849</v>
      </c>
      <c r="W53" s="123">
        <v>42564</v>
      </c>
      <c r="X53" s="41">
        <v>15.04</v>
      </c>
      <c r="Y53" s="41">
        <v>15.09</v>
      </c>
      <c r="Z53" s="41">
        <v>14.81</v>
      </c>
      <c r="AA53" s="41">
        <v>15.02</v>
      </c>
      <c r="AB53" s="104">
        <v>1867100</v>
      </c>
      <c r="AC53" s="9">
        <v>15.02</v>
      </c>
      <c r="AD53" s="2">
        <f t="shared" si="1"/>
        <v>0.27999999999999936</v>
      </c>
      <c r="AE53" s="138">
        <f t="shared" si="2"/>
        <v>2.6702269692924219E-3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13.761000000000001</v>
      </c>
      <c r="Q54" s="2"/>
      <c r="T54" s="108" t="s">
        <v>110</v>
      </c>
      <c r="U54" s="107">
        <v>4055280</v>
      </c>
      <c r="W54" s="123">
        <v>42563</v>
      </c>
      <c r="X54" s="41">
        <v>14.81</v>
      </c>
      <c r="Y54" s="41">
        <v>15.12</v>
      </c>
      <c r="Z54" s="41">
        <v>14.81</v>
      </c>
      <c r="AA54" s="41">
        <v>14.98</v>
      </c>
      <c r="AB54" s="104">
        <v>3502200</v>
      </c>
      <c r="AC54" s="9">
        <v>14.98</v>
      </c>
      <c r="AD54" s="2">
        <f t="shared" si="1"/>
        <v>0.30999999999999872</v>
      </c>
      <c r="AE54" s="138">
        <f t="shared" si="2"/>
        <v>1.6972165648336812E-2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13.622</v>
      </c>
      <c r="T55" s="108" t="s">
        <v>108</v>
      </c>
      <c r="U55" s="106" t="s">
        <v>448</v>
      </c>
      <c r="W55" s="123">
        <v>42562</v>
      </c>
      <c r="X55" s="41">
        <v>14.51</v>
      </c>
      <c r="Y55" s="41">
        <v>14.76</v>
      </c>
      <c r="Z55" s="41">
        <v>14.5</v>
      </c>
      <c r="AA55" s="41">
        <v>14.73</v>
      </c>
      <c r="AB55" s="104">
        <v>1911100</v>
      </c>
      <c r="AC55" s="9">
        <v>14.73</v>
      </c>
      <c r="AD55" s="2">
        <f t="shared" si="1"/>
        <v>0.25999999999999979</v>
      </c>
      <c r="AE55" s="138">
        <f t="shared" si="2"/>
        <v>1.5161957270847681E-2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13.483000000000001</v>
      </c>
      <c r="T56" s="108" t="s">
        <v>111</v>
      </c>
      <c r="U56" s="106" t="s">
        <v>130</v>
      </c>
      <c r="W56" s="123">
        <v>42559</v>
      </c>
      <c r="X56" s="41">
        <v>14.33</v>
      </c>
      <c r="Y56" s="41">
        <v>14.52</v>
      </c>
      <c r="Z56" s="41">
        <v>14.25</v>
      </c>
      <c r="AA56" s="41">
        <v>14.51</v>
      </c>
      <c r="AB56" s="104">
        <v>4171200</v>
      </c>
      <c r="AC56" s="9">
        <v>14.51</v>
      </c>
      <c r="AD56" s="2">
        <f t="shared" si="1"/>
        <v>0.26999999999999957</v>
      </c>
      <c r="AE56" s="138">
        <f t="shared" si="2"/>
        <v>1.9676739283204459E-2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13.343999999999999</v>
      </c>
      <c r="T57" s="108" t="s">
        <v>112</v>
      </c>
      <c r="U57" s="106">
        <v>0</v>
      </c>
      <c r="W57" s="123">
        <v>42558</v>
      </c>
      <c r="X57" s="41">
        <v>14.34</v>
      </c>
      <c r="Y57" s="41">
        <v>14.54</v>
      </c>
      <c r="Z57" s="41">
        <v>14.12</v>
      </c>
      <c r="AA57" s="41">
        <v>14.23</v>
      </c>
      <c r="AB57" s="104">
        <v>1888700</v>
      </c>
      <c r="AC57" s="9">
        <v>14.23</v>
      </c>
      <c r="AD57" s="2">
        <f t="shared" si="1"/>
        <v>0.41999999999999993</v>
      </c>
      <c r="AE57" s="138">
        <f t="shared" si="2"/>
        <v>-6.9783670621074156E-3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13.205</v>
      </c>
      <c r="T58" s="108" t="s">
        <v>109</v>
      </c>
      <c r="U58" s="106" t="s">
        <v>124</v>
      </c>
      <c r="W58" s="123">
        <v>42557</v>
      </c>
      <c r="X58" s="41">
        <v>14.28</v>
      </c>
      <c r="Y58" s="41">
        <v>14.47</v>
      </c>
      <c r="Z58" s="41">
        <v>14.17</v>
      </c>
      <c r="AA58" s="41">
        <v>14.33</v>
      </c>
      <c r="AB58" s="104">
        <v>3976500</v>
      </c>
      <c r="AC58" s="9">
        <v>14.33</v>
      </c>
      <c r="AD58" s="2">
        <f t="shared" si="1"/>
        <v>0.30000000000000071</v>
      </c>
      <c r="AE58" s="138">
        <f t="shared" si="2"/>
        <v>1.3976240391333494E-3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13.065999999999999</v>
      </c>
      <c r="W59" s="123">
        <v>42556</v>
      </c>
      <c r="X59" s="41">
        <v>14.61</v>
      </c>
      <c r="Y59" s="41">
        <v>14.61</v>
      </c>
      <c r="Z59" s="41">
        <v>14.1</v>
      </c>
      <c r="AA59" s="41">
        <v>14.31</v>
      </c>
      <c r="AB59" s="104">
        <v>3317600</v>
      </c>
      <c r="AC59" s="9">
        <v>14.31</v>
      </c>
      <c r="AD59" s="2">
        <f t="shared" si="1"/>
        <v>0.50999999999999979</v>
      </c>
      <c r="AE59" s="138">
        <f t="shared" si="2"/>
        <v>-2.7192386131883128E-2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4" si="10">H60*I60-J60</f>
        <v>6806.25</v>
      </c>
      <c r="O60" s="83">
        <v>0.93</v>
      </c>
      <c r="P60" s="83">
        <f t="shared" si="8"/>
        <v>12.927000000000001</v>
      </c>
      <c r="W60" s="123">
        <v>42552</v>
      </c>
      <c r="X60" s="41">
        <v>14.81</v>
      </c>
      <c r="Y60" s="41">
        <v>14.92</v>
      </c>
      <c r="Z60" s="41">
        <v>14.6</v>
      </c>
      <c r="AA60" s="41">
        <v>14.71</v>
      </c>
      <c r="AB60" s="104">
        <v>2653300</v>
      </c>
      <c r="AC60" s="9">
        <v>14.71</v>
      </c>
      <c r="AD60" s="2">
        <f t="shared" si="1"/>
        <v>0.32000000000000028</v>
      </c>
      <c r="AE60" s="138">
        <f t="shared" si="2"/>
        <v>-2.7118644067796183E-3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12.788</v>
      </c>
      <c r="W61" s="123">
        <v>42551</v>
      </c>
      <c r="X61" s="41">
        <v>14.58</v>
      </c>
      <c r="Y61" s="41">
        <v>14.79</v>
      </c>
      <c r="Z61" s="41">
        <v>14.35</v>
      </c>
      <c r="AA61" s="41">
        <v>14.75</v>
      </c>
      <c r="AB61" s="104">
        <v>2825100</v>
      </c>
      <c r="AC61" s="9">
        <v>14.75</v>
      </c>
      <c r="AD61" s="2">
        <f t="shared" si="1"/>
        <v>0.4399999999999995</v>
      </c>
      <c r="AE61" s="138">
        <f t="shared" si="2"/>
        <v>1.1659807956104329E-2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12.649000000000001</v>
      </c>
      <c r="W62" s="123">
        <v>42550</v>
      </c>
      <c r="X62" s="41">
        <v>14.44</v>
      </c>
      <c r="Y62" s="41">
        <v>14.98</v>
      </c>
      <c r="Z62" s="41">
        <v>14.44</v>
      </c>
      <c r="AA62" s="41">
        <v>14.58</v>
      </c>
      <c r="AB62" s="104">
        <v>4448000</v>
      </c>
      <c r="AC62" s="9">
        <v>14.58</v>
      </c>
      <c r="AD62" s="2">
        <f t="shared" si="1"/>
        <v>0.54000000000000092</v>
      </c>
      <c r="AE62" s="138">
        <f t="shared" si="2"/>
        <v>2.5316455696202445E-2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12.51</v>
      </c>
      <c r="W63" s="123">
        <v>42549</v>
      </c>
      <c r="X63" s="41">
        <v>13.52</v>
      </c>
      <c r="Y63" s="41">
        <v>14.28</v>
      </c>
      <c r="Z63" s="41">
        <v>13.52</v>
      </c>
      <c r="AA63" s="41">
        <v>14.22</v>
      </c>
      <c r="AB63" s="104">
        <v>4617200</v>
      </c>
      <c r="AC63" s="9">
        <v>14.22</v>
      </c>
      <c r="AD63" s="2">
        <f t="shared" si="1"/>
        <v>0.75999999999999979</v>
      </c>
      <c r="AE63" s="138">
        <f t="shared" si="2"/>
        <v>6.0402684563758413E-2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42548</v>
      </c>
      <c r="X64" s="41">
        <v>13.56</v>
      </c>
      <c r="Y64" s="41">
        <v>13.6</v>
      </c>
      <c r="Z64" s="41">
        <v>13.22</v>
      </c>
      <c r="AA64" s="41">
        <v>13.41</v>
      </c>
      <c r="AB64" s="104">
        <v>4363200</v>
      </c>
      <c r="AC64" s="9">
        <v>13.41</v>
      </c>
      <c r="AD64" s="2">
        <f t="shared" si="1"/>
        <v>0.37999999999999901</v>
      </c>
      <c r="AE64" s="138">
        <f t="shared" si="2"/>
        <v>-2.1167883211678729E-2</v>
      </c>
    </row>
    <row r="65" spans="1:41" ht="16.5" customHeight="1" x14ac:dyDescent="0.25">
      <c r="A65" s="580" t="s">
        <v>305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42545</v>
      </c>
      <c r="X65" s="41">
        <v>13.8</v>
      </c>
      <c r="Y65" s="41">
        <v>13.84</v>
      </c>
      <c r="Z65" s="41">
        <v>13.5</v>
      </c>
      <c r="AA65" s="41">
        <v>13.7</v>
      </c>
      <c r="AB65" s="104">
        <v>5813000</v>
      </c>
      <c r="AC65" s="9">
        <v>13.7</v>
      </c>
      <c r="AD65" s="2">
        <f t="shared" si="1"/>
        <v>0.33999999999999986</v>
      </c>
      <c r="AE65" s="138">
        <f t="shared" si="2"/>
        <v>-3.3850493653032498E-2</v>
      </c>
      <c r="AL65" s="234"/>
      <c r="AO65" s="234"/>
    </row>
    <row r="66" spans="1:41" x14ac:dyDescent="0.25">
      <c r="A66" s="58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42544</v>
      </c>
      <c r="X66" s="41">
        <v>13.97</v>
      </c>
      <c r="Y66" s="41">
        <v>14.2</v>
      </c>
      <c r="Z66" s="41">
        <v>13.88</v>
      </c>
      <c r="AA66" s="41">
        <v>14.18</v>
      </c>
      <c r="AB66" s="104">
        <v>3124500</v>
      </c>
      <c r="AC66" s="9">
        <v>14.18</v>
      </c>
      <c r="AD66" s="2">
        <f t="shared" si="1"/>
        <v>0.31999999999999851</v>
      </c>
      <c r="AE66" s="138">
        <f t="shared" si="2"/>
        <v>2.8281363306744023E-2</v>
      </c>
    </row>
    <row r="67" spans="1:41" ht="17.25" customHeight="1" x14ac:dyDescent="0.25">
      <c r="A67" s="58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42543</v>
      </c>
      <c r="X67" s="41">
        <v>14.14</v>
      </c>
      <c r="Y67" s="41">
        <v>14.16</v>
      </c>
      <c r="Z67" s="41">
        <v>13.75</v>
      </c>
      <c r="AA67" s="41">
        <v>13.79</v>
      </c>
      <c r="AB67" s="104">
        <v>4122400</v>
      </c>
      <c r="AC67" s="9">
        <v>13.79</v>
      </c>
      <c r="AD67" s="2">
        <f>Y67-Z67</f>
        <v>0.41000000000000014</v>
      </c>
      <c r="AE67" s="138" t="e">
        <f>AC67/AC68-1</f>
        <v>#DIV/0!</v>
      </c>
      <c r="AL67" s="234"/>
    </row>
    <row r="68" spans="1:41" ht="18" customHeight="1" x14ac:dyDescent="0.25">
      <c r="A68" s="579" t="s">
        <v>337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185">
        <v>500</v>
      </c>
      <c r="I68" s="240">
        <v>13.15</v>
      </c>
      <c r="J68" s="3">
        <v>0.14000000000000001</v>
      </c>
      <c r="K68" s="3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7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7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79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185">
        <v>300</v>
      </c>
      <c r="I71" s="80">
        <v>13.28</v>
      </c>
      <c r="J71" s="2">
        <v>0.09</v>
      </c>
      <c r="K71" s="2">
        <f t="shared" si="10"/>
        <v>3983.91</v>
      </c>
    </row>
    <row r="72" spans="1:41" ht="15" customHeight="1" x14ac:dyDescent="0.25">
      <c r="A72" s="579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185">
        <v>200</v>
      </c>
      <c r="I72" s="240">
        <v>13.88</v>
      </c>
      <c r="J72" s="3">
        <v>0.06</v>
      </c>
      <c r="K72" s="3">
        <f t="shared" si="10"/>
        <v>2775.94</v>
      </c>
    </row>
    <row r="73" spans="1:41" x14ac:dyDescent="0.25">
      <c r="A73" s="579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185">
        <v>200</v>
      </c>
      <c r="I73" s="240">
        <v>13.86</v>
      </c>
      <c r="J73" s="3">
        <v>0.06</v>
      </c>
      <c r="K73" s="3">
        <f t="shared" si="10"/>
        <v>2771.94</v>
      </c>
    </row>
    <row r="74" spans="1:41" x14ac:dyDescent="0.25">
      <c r="B74" s="74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H74" s="185"/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527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7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7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7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32905</v>
      </c>
      <c r="D85" s="81"/>
      <c r="E85" s="14"/>
      <c r="F85" s="18">
        <f>SUM(F2:F84)</f>
        <v>484099.78000000009</v>
      </c>
      <c r="G85" s="14"/>
      <c r="H85" s="14">
        <f>SUM(H2:H84)</f>
        <v>29905</v>
      </c>
      <c r="I85" s="81"/>
      <c r="J85" s="14"/>
      <c r="K85" s="18">
        <f>SUM(K2:K84)</f>
        <v>422102.35</v>
      </c>
      <c r="L85" s="14"/>
      <c r="M85" s="14"/>
    </row>
    <row r="86" spans="1:13" ht="15" customHeight="1" thickBot="1" x14ac:dyDescent="0.3">
      <c r="A86" s="359" t="s">
        <v>202</v>
      </c>
      <c r="B86" s="360"/>
      <c r="C86" s="361">
        <f>SumByColor($A$86,C2:C84)</f>
        <v>28205</v>
      </c>
      <c r="D86" s="361"/>
      <c r="E86" s="361"/>
      <c r="F86" s="362">
        <f>SumByColor($A$86,F2:F84)</f>
        <v>399202</v>
      </c>
      <c r="G86" s="361"/>
      <c r="H86" s="361">
        <f>SumByColor($A$86,H2:H84)</f>
        <v>28205</v>
      </c>
      <c r="I86" s="361"/>
      <c r="J86" s="361"/>
      <c r="K86" s="362">
        <f>SumByColor($A$86,K2:K84)</f>
        <v>399537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4">C92*(E92-D92)</f>
        <v>-13659.100000000004</v>
      </c>
      <c r="G92" s="40">
        <f t="shared" ref="G92:G133" si="15">IF(C92=0, 0,D92*C92)</f>
        <v>96277.3</v>
      </c>
      <c r="H92" s="232">
        <f t="shared" ref="H92:H133" si="16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4"/>
        <v>-10428.599999999991</v>
      </c>
      <c r="G93" s="40">
        <f t="shared" si="15"/>
        <v>99300.9</v>
      </c>
      <c r="H93" s="232">
        <f t="shared" si="16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4"/>
        <v>-14039.999999999989</v>
      </c>
      <c r="G94" s="40">
        <f t="shared" si="15"/>
        <v>103320</v>
      </c>
      <c r="H94" s="232">
        <f t="shared" si="16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4"/>
        <v>-16884.459999999988</v>
      </c>
      <c r="G95" s="40">
        <f t="shared" si="15"/>
        <v>117910.97999999998</v>
      </c>
      <c r="H95" s="232">
        <f t="shared" si="16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4"/>
        <v>-13559.999999999998</v>
      </c>
      <c r="G96" s="40">
        <f t="shared" si="15"/>
        <v>103080</v>
      </c>
      <c r="H96" s="232">
        <f t="shared" si="16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4"/>
        <v>-16869.999999999989</v>
      </c>
      <c r="G97" s="40">
        <f t="shared" si="15"/>
        <v>117530</v>
      </c>
      <c r="H97" s="232">
        <f t="shared" si="16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4"/>
        <v>-15059.999999999998</v>
      </c>
      <c r="G98" s="40">
        <f t="shared" si="15"/>
        <v>102960</v>
      </c>
      <c r="H98" s="232">
        <f t="shared" si="16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4"/>
        <v>-16103.999999999993</v>
      </c>
      <c r="G99" s="40">
        <f t="shared" si="15"/>
        <v>104371</v>
      </c>
      <c r="H99" s="232">
        <f t="shared" si="16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4"/>
        <v>-16099.999999999993</v>
      </c>
      <c r="G100" s="40">
        <f t="shared" si="15"/>
        <v>117390</v>
      </c>
      <c r="H100" s="232">
        <f t="shared" si="16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4"/>
        <v>-13920.000000000013</v>
      </c>
      <c r="G101" s="40">
        <f t="shared" si="15"/>
        <v>102600.00000000001</v>
      </c>
      <c r="H101" s="232">
        <f t="shared" si="16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4"/>
        <v>-13924.000000000007</v>
      </c>
      <c r="G102" s="40">
        <f t="shared" si="15"/>
        <v>101126</v>
      </c>
      <c r="H102" s="232">
        <f t="shared" si="16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4"/>
        <v>-19390.000000000011</v>
      </c>
      <c r="G103" s="40">
        <f t="shared" si="15"/>
        <v>116690.00000000001</v>
      </c>
      <c r="H103" s="232">
        <f t="shared" si="16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4"/>
        <v>-19575.000000000007</v>
      </c>
      <c r="G104" s="40">
        <f t="shared" si="15"/>
        <v>123825.00000000001</v>
      </c>
      <c r="H104" s="232">
        <f t="shared" si="16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4"/>
        <v>-25200.000000000007</v>
      </c>
      <c r="G105" s="40">
        <f t="shared" si="15"/>
        <v>123825.00000000001</v>
      </c>
      <c r="H105" s="232">
        <f t="shared" si="16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4"/>
        <v>-30320.000000000007</v>
      </c>
      <c r="G106" s="40">
        <f t="shared" si="15"/>
        <v>130080.00000000001</v>
      </c>
      <c r="H106" s="232">
        <f t="shared" si="16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4"/>
        <v>-29325.000000000015</v>
      </c>
      <c r="G107" s="40">
        <f t="shared" si="15"/>
        <v>123825.00000000001</v>
      </c>
      <c r="H107" s="232">
        <f t="shared" si="16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6">
        <v>19.079999999999998</v>
      </c>
      <c r="E108" s="40">
        <v>12.88</v>
      </c>
      <c r="F108" s="40">
        <f t="shared" si="14"/>
        <v>-27899.999999999989</v>
      </c>
      <c r="G108" s="40">
        <f t="shared" si="15"/>
        <v>85859.999999999985</v>
      </c>
      <c r="H108" s="232">
        <f t="shared" si="16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4"/>
        <v>-21580</v>
      </c>
      <c r="G109" s="40">
        <f t="shared" si="15"/>
        <v>52120</v>
      </c>
      <c r="H109" s="232">
        <f t="shared" si="16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4"/>
        <v>-21582.000000000004</v>
      </c>
      <c r="G110" s="40">
        <f t="shared" si="15"/>
        <v>49068</v>
      </c>
      <c r="H110" s="232">
        <f t="shared" si="16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4"/>
        <v>-21640</v>
      </c>
      <c r="G111" s="40">
        <f t="shared" si="15"/>
        <v>52000</v>
      </c>
      <c r="H111" s="232">
        <f t="shared" si="16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4"/>
        <v>-27280</v>
      </c>
      <c r="G112" s="40">
        <f t="shared" si="15"/>
        <v>54450</v>
      </c>
      <c r="H112" s="232">
        <f t="shared" si="16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4"/>
        <v>-27220.000000000004</v>
      </c>
      <c r="G113" s="40">
        <f t="shared" si="15"/>
        <v>51920</v>
      </c>
      <c r="H113" s="232">
        <f t="shared" si="16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4"/>
        <v>-26109.999999999996</v>
      </c>
      <c r="G114" s="40">
        <f t="shared" si="15"/>
        <v>48667.5</v>
      </c>
      <c r="H114" s="232">
        <f t="shared" si="16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4"/>
        <v>-26016</v>
      </c>
      <c r="G115" s="40">
        <f t="shared" si="15"/>
        <v>51896</v>
      </c>
      <c r="H115" s="232">
        <f t="shared" si="16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4"/>
        <v>-27090</v>
      </c>
      <c r="G116" s="40">
        <f t="shared" si="15"/>
        <v>51830</v>
      </c>
      <c r="H116" s="232">
        <f t="shared" si="16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4"/>
        <v>-26189.999999999996</v>
      </c>
      <c r="G117" s="40">
        <f t="shared" si="15"/>
        <v>51830</v>
      </c>
      <c r="H117" s="232">
        <f t="shared" si="16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4"/>
        <v>-25255.5</v>
      </c>
      <c r="G118" s="40">
        <f t="shared" si="15"/>
        <v>45205.5</v>
      </c>
      <c r="H118" s="232">
        <f t="shared" si="16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4"/>
        <v>-23785.5</v>
      </c>
      <c r="G119" s="40">
        <f t="shared" si="15"/>
        <v>45205.5</v>
      </c>
      <c r="H119" s="232">
        <f t="shared" si="16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4"/>
        <v>-22735.5</v>
      </c>
      <c r="G120" s="40">
        <f t="shared" si="15"/>
        <v>45205.5</v>
      </c>
      <c r="H120" s="232">
        <f t="shared" si="16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4"/>
        <v>-21945</v>
      </c>
      <c r="G121" s="40">
        <f t="shared" si="15"/>
        <v>45105</v>
      </c>
      <c r="H121" s="232">
        <f t="shared" si="16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4"/>
        <v>-21721.499999999996</v>
      </c>
      <c r="G122" s="40">
        <f t="shared" si="15"/>
        <v>45046.5</v>
      </c>
      <c r="H122" s="232">
        <f t="shared" si="16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4"/>
        <v>-22516.5</v>
      </c>
      <c r="G123" s="40">
        <f t="shared" si="15"/>
        <v>45046.5</v>
      </c>
      <c r="H123" s="232">
        <f t="shared" si="16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4"/>
        <v>-22926</v>
      </c>
      <c r="G124" s="40">
        <f t="shared" si="15"/>
        <v>45036</v>
      </c>
      <c r="H124" s="232">
        <f t="shared" si="16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4"/>
        <v>-22416</v>
      </c>
      <c r="G125" s="40">
        <f t="shared" si="15"/>
        <v>45036</v>
      </c>
      <c r="H125" s="232">
        <f t="shared" si="16"/>
        <v>-0.49773514521715961</v>
      </c>
      <c r="I125" s="200"/>
    </row>
    <row r="126" spans="2:9" x14ac:dyDescent="0.25">
      <c r="B126" s="193">
        <v>42530</v>
      </c>
      <c r="C126" s="282">
        <v>1520</v>
      </c>
      <c r="D126" s="283">
        <v>29.5</v>
      </c>
      <c r="E126" s="40">
        <v>15.6</v>
      </c>
      <c r="F126" s="40">
        <f t="shared" si="14"/>
        <v>-21128</v>
      </c>
      <c r="G126" s="40">
        <f t="shared" si="15"/>
        <v>44840</v>
      </c>
      <c r="H126" s="232">
        <f t="shared" si="16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4"/>
        <v>-23180</v>
      </c>
      <c r="G127" s="40">
        <f t="shared" si="15"/>
        <v>44840</v>
      </c>
      <c r="H127" s="232">
        <f t="shared" si="16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4"/>
        <v>-23776</v>
      </c>
      <c r="G128" s="40">
        <f t="shared" si="15"/>
        <v>51536</v>
      </c>
      <c r="H128" s="232">
        <f t="shared" si="16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4"/>
        <v>-23085.760000000002</v>
      </c>
      <c r="G129" s="40">
        <f t="shared" si="15"/>
        <v>44730.559999999998</v>
      </c>
      <c r="H129" s="232">
        <f t="shared" si="16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4"/>
        <v>-23812.000000000004</v>
      </c>
      <c r="G130" s="40">
        <f t="shared" si="15"/>
        <v>51392</v>
      </c>
      <c r="H130" s="232">
        <f t="shared" si="16"/>
        <v>-0.46334059775840603</v>
      </c>
      <c r="I130" s="200"/>
    </row>
    <row r="131" spans="2:9" x14ac:dyDescent="0.25">
      <c r="B131" s="193">
        <v>42544</v>
      </c>
      <c r="C131" s="282">
        <v>1520</v>
      </c>
      <c r="D131" s="283">
        <v>29.338999999999999</v>
      </c>
      <c r="E131" s="40">
        <v>14.18</v>
      </c>
      <c r="F131" s="40">
        <f t="shared" si="14"/>
        <v>-23041.679999999997</v>
      </c>
      <c r="G131" s="40">
        <f t="shared" si="15"/>
        <v>44595.28</v>
      </c>
      <c r="H131" s="232">
        <f t="shared" si="16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4"/>
        <v>-23848.000000000004</v>
      </c>
      <c r="G132" s="40">
        <f t="shared" si="15"/>
        <v>51148</v>
      </c>
      <c r="H132" s="232">
        <f t="shared" si="16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4"/>
        <v>-24328.000000000004</v>
      </c>
      <c r="G133" s="40">
        <f t="shared" si="15"/>
        <v>51148</v>
      </c>
      <c r="H133" s="232">
        <f t="shared" si="16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7">C134*(E134-D134)</f>
        <v>-22708.000000000004</v>
      </c>
      <c r="G134" s="40">
        <f t="shared" ref="G134" si="18">IF(C134=0, 0,D134*C134)</f>
        <v>51148</v>
      </c>
      <c r="H134" s="232">
        <f t="shared" ref="H134" si="19">IF(C134=0, D134, (E134-D134)/D134)</f>
        <v>-0.44396652850551344</v>
      </c>
      <c r="I134" s="200"/>
    </row>
    <row r="135" spans="2:9" x14ac:dyDescent="0.25">
      <c r="B135" s="193">
        <v>42550</v>
      </c>
      <c r="C135" s="282">
        <v>1520</v>
      </c>
      <c r="D135" s="283">
        <v>28.986999999999998</v>
      </c>
      <c r="E135" s="40">
        <v>14.58</v>
      </c>
      <c r="F135" s="40">
        <f t="shared" ref="F135:F136" si="20">C135*(E135-D135)</f>
        <v>-21898.639999999996</v>
      </c>
      <c r="G135" s="40">
        <f t="shared" ref="G135:G136" si="21">IF(C135=0, 0,D135*C135)</f>
        <v>44060.24</v>
      </c>
      <c r="H135" s="232">
        <f t="shared" ref="H135:H136" si="22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20"/>
        <v>-22246</v>
      </c>
      <c r="G136" s="40">
        <f t="shared" si="21"/>
        <v>50866</v>
      </c>
      <c r="H136" s="232">
        <f t="shared" si="22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3">C137*(E137-D137)</f>
        <v>-20906</v>
      </c>
      <c r="G137" s="40">
        <f t="shared" ref="G137" si="24">IF(C137=0, 0,D137*C137)</f>
        <v>50866</v>
      </c>
      <c r="H137" s="232">
        <f t="shared" ref="H137" si="25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6">C138*(E138-D138)</f>
        <v>-22745.8</v>
      </c>
      <c r="G138" s="40">
        <f t="shared" ref="G138:G141" si="27">IF(C138=0, 0,D138*C138)</f>
        <v>53677.8</v>
      </c>
      <c r="H138" s="232">
        <f t="shared" ref="H138:H141" si="28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6"/>
        <v>-23355</v>
      </c>
      <c r="G139" s="40">
        <f t="shared" si="27"/>
        <v>60453</v>
      </c>
      <c r="H139" s="232">
        <f t="shared" si="28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6"/>
        <v>-23216.999999999996</v>
      </c>
      <c r="G140" s="40">
        <f t="shared" si="27"/>
        <v>64437</v>
      </c>
      <c r="H140" s="232">
        <f t="shared" si="28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6"/>
        <v>-23226.000000000004</v>
      </c>
      <c r="G141" s="40">
        <f t="shared" si="27"/>
        <v>50706</v>
      </c>
      <c r="H141" s="232">
        <f t="shared" si="28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9">C142*(E142-D142)</f>
        <v>-23806.000000000004</v>
      </c>
      <c r="G142" s="40">
        <f t="shared" ref="G142:G145" si="30">IF(C142=0, 0,D142*C142)</f>
        <v>50706</v>
      </c>
      <c r="H142" s="232">
        <f t="shared" ref="H142:H145" si="31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9"/>
        <v>-24830</v>
      </c>
      <c r="G143" s="40">
        <f t="shared" si="30"/>
        <v>57255</v>
      </c>
      <c r="H143" s="232">
        <f t="shared" si="31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9"/>
        <v>-24750.000000000004</v>
      </c>
      <c r="G144" s="40">
        <f t="shared" si="30"/>
        <v>63780.000000000007</v>
      </c>
      <c r="H144" s="232">
        <f t="shared" si="31"/>
        <v>-0.38805268109125124</v>
      </c>
      <c r="I144" s="200"/>
    </row>
    <row r="145" spans="2:9" x14ac:dyDescent="0.25">
      <c r="B145" s="193">
        <v>42591</v>
      </c>
      <c r="C145" s="514">
        <v>3500</v>
      </c>
      <c r="D145" s="515">
        <v>20.033999999999999</v>
      </c>
      <c r="E145" s="40">
        <v>12.67</v>
      </c>
      <c r="F145" s="40">
        <f t="shared" si="29"/>
        <v>-25773.999999999996</v>
      </c>
      <c r="G145" s="40">
        <f t="shared" si="30"/>
        <v>70119</v>
      </c>
      <c r="H145" s="232">
        <f t="shared" si="31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2">C146*(E146-D146)</f>
        <v>-26333.195000000003</v>
      </c>
      <c r="G146" s="40">
        <f t="shared" ref="G146" si="33">IF(C146=0, 0,D146*C146)</f>
        <v>70118.195000000007</v>
      </c>
      <c r="H146" s="232">
        <f t="shared" ref="H146" si="34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5">C147*(E147-D147)</f>
        <v>-25983.195000000003</v>
      </c>
      <c r="G147" s="40">
        <f t="shared" ref="G147" si="36">IF(C147=0, 0,D147*C147)</f>
        <v>70118.195000000007</v>
      </c>
      <c r="H147" s="232">
        <f t="shared" ref="H147" si="37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8">C148*(E148-D148)</f>
        <v>-26123.195</v>
      </c>
      <c r="G148" s="40">
        <f t="shared" ref="G148:G152" si="39">IF(C148=0, 0,D148*C148)</f>
        <v>70118.195000000007</v>
      </c>
      <c r="H148" s="232">
        <f t="shared" ref="H148:H152" si="40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8"/>
        <v>-27218.200000000004</v>
      </c>
      <c r="G149" s="40">
        <f t="shared" si="39"/>
        <v>76258.2</v>
      </c>
      <c r="H149" s="232">
        <f t="shared" si="40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5">
        <v>18.288489999999999</v>
      </c>
      <c r="E150" s="40">
        <v>12.24</v>
      </c>
      <c r="F150" s="40">
        <f t="shared" si="38"/>
        <v>-27218.204999999998</v>
      </c>
      <c r="G150" s="40">
        <f t="shared" si="39"/>
        <v>82298.205000000002</v>
      </c>
      <c r="H150" s="232">
        <f t="shared" si="40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8"/>
        <v>-25658.36</v>
      </c>
      <c r="G151" s="40">
        <f t="shared" si="39"/>
        <v>75938.36</v>
      </c>
      <c r="H151" s="232">
        <f t="shared" si="40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5">
        <v>18.269629999999999</v>
      </c>
      <c r="E152" s="40">
        <v>12.57</v>
      </c>
      <c r="F152" s="40">
        <f t="shared" si="38"/>
        <v>-25648.334999999995</v>
      </c>
      <c r="G152" s="40">
        <f t="shared" si="39"/>
        <v>82213.334999999992</v>
      </c>
      <c r="H152" s="232">
        <f t="shared" si="40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1">C153*(E153-D153)</f>
        <v>-26143.334999999992</v>
      </c>
      <c r="G153" s="40">
        <f t="shared" ref="G153" si="42">IF(C153=0, 0,D153*C153)</f>
        <v>82213.334999999992</v>
      </c>
      <c r="H153" s="232">
        <f t="shared" ref="H153" si="43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4">C154*(E154-D154)</f>
        <v>-25558.334999999999</v>
      </c>
      <c r="G154" s="40">
        <f t="shared" ref="G154:G155" si="45">IF(C154=0, 0,D154*C154)</f>
        <v>82213.334999999992</v>
      </c>
      <c r="H154" s="232">
        <f t="shared" ref="H154:H155" si="46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4"/>
        <v>-26232.485999999997</v>
      </c>
      <c r="G155" s="40">
        <f t="shared" si="45"/>
        <v>84559.486000000004</v>
      </c>
      <c r="H155" s="232">
        <f t="shared" si="46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7">C156*(E156-D156)</f>
        <v>-27548.485999999994</v>
      </c>
      <c r="G156" s="40">
        <f t="shared" ref="G156:G157" si="48">IF(C156=0, 0,D156*C156)</f>
        <v>84559.486000000004</v>
      </c>
      <c r="H156" s="232">
        <f t="shared" ref="H156:H157" si="49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5">
        <v>18.232780000000002</v>
      </c>
      <c r="E157" s="40">
        <v>12.48</v>
      </c>
      <c r="F157" s="40">
        <f t="shared" si="47"/>
        <v>-25887.510000000006</v>
      </c>
      <c r="G157" s="40">
        <f t="shared" si="48"/>
        <v>82047.510000000009</v>
      </c>
      <c r="H157" s="232">
        <f t="shared" si="49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50">C158*(E158-D158)</f>
        <v>-24807.510000000006</v>
      </c>
      <c r="G158" s="40">
        <f t="shared" ref="G158:G162" si="51">IF(C158=0, 0,D158*C158)</f>
        <v>82047.510000000009</v>
      </c>
      <c r="H158" s="232">
        <f t="shared" ref="H158:H162" si="52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50"/>
        <v>-21907.919999999998</v>
      </c>
      <c r="G159" s="40">
        <f t="shared" si="51"/>
        <v>75587.92</v>
      </c>
      <c r="H159" s="232">
        <f t="shared" si="52"/>
        <v>-0.28983361362503424</v>
      </c>
      <c r="I159" s="200"/>
    </row>
    <row r="160" spans="2:9" x14ac:dyDescent="0.25">
      <c r="B160" s="193">
        <v>42620</v>
      </c>
      <c r="C160" s="514">
        <v>3500</v>
      </c>
      <c r="D160" s="515">
        <v>19.717970000000001</v>
      </c>
      <c r="E160" s="40">
        <v>13.42</v>
      </c>
      <c r="F160" s="40">
        <f t="shared" si="50"/>
        <v>-22042.895000000004</v>
      </c>
      <c r="G160" s="40">
        <f t="shared" si="51"/>
        <v>69012.895000000004</v>
      </c>
      <c r="H160" s="232">
        <f t="shared" si="52"/>
        <v>-0.31940255513118243</v>
      </c>
      <c r="I160" s="542" t="s">
        <v>399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50"/>
        <v>-22072.895999999997</v>
      </c>
      <c r="G161" s="40">
        <f t="shared" si="51"/>
        <v>65016.895999999993</v>
      </c>
      <c r="H161" s="232">
        <f t="shared" si="52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50"/>
        <v>-20686.95</v>
      </c>
      <c r="G162" s="40">
        <f t="shared" si="51"/>
        <v>62266.95</v>
      </c>
      <c r="H162" s="232">
        <f t="shared" si="52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3">C163*(E163-D163)</f>
        <v>-22062.975999999999</v>
      </c>
      <c r="G163" s="40">
        <f t="shared" ref="G163" si="54">IF(C163=0, 0,D163*C163)</f>
        <v>64942.975999999995</v>
      </c>
      <c r="H163" s="232">
        <f t="shared" ref="H163" si="55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6">C164*(E164-D164)</f>
        <v>-21358.976000000002</v>
      </c>
      <c r="G164" s="40">
        <f t="shared" ref="G164:G165" si="57">IF(C164=0, 0,D164*C164)</f>
        <v>64942.975999999995</v>
      </c>
      <c r="H164" s="232">
        <f t="shared" ref="H164:H165" si="58">IF(C164=0, D164, (E164-D164)/D164)</f>
        <v>-0.3288881618236898</v>
      </c>
      <c r="I164" s="200"/>
    </row>
    <row r="165" spans="2:9" x14ac:dyDescent="0.25">
      <c r="B165" s="193">
        <v>42627</v>
      </c>
      <c r="C165" s="514">
        <v>3500</v>
      </c>
      <c r="D165" s="515">
        <v>19.656559999999999</v>
      </c>
      <c r="E165" s="40">
        <v>12.91</v>
      </c>
      <c r="F165" s="40">
        <f t="shared" si="56"/>
        <v>-23612.959999999995</v>
      </c>
      <c r="G165" s="40">
        <f t="shared" si="57"/>
        <v>68797.959999999992</v>
      </c>
      <c r="H165" s="232">
        <f t="shared" si="58"/>
        <v>-0.34322180483258513</v>
      </c>
      <c r="I165" s="552">
        <v>19.5</v>
      </c>
    </row>
    <row r="166" spans="2:9" x14ac:dyDescent="0.25">
      <c r="B166" s="193">
        <v>42628</v>
      </c>
      <c r="C166" s="10">
        <v>3500</v>
      </c>
      <c r="D166" s="200">
        <v>19.656559999999999</v>
      </c>
      <c r="E166" s="40">
        <v>13.12</v>
      </c>
      <c r="F166" s="40">
        <f t="shared" ref="F166:F167" si="59">C166*(E166-D166)</f>
        <v>-22877.96</v>
      </c>
      <c r="G166" s="40">
        <f t="shared" ref="G166:G167" si="60">IF(C166=0, 0,D166*C166)</f>
        <v>68797.959999999992</v>
      </c>
      <c r="H166" s="232">
        <f t="shared" ref="H166:H167" si="61">IF(C166=0, D166, (E166-D166)/D166)</f>
        <v>-0.33253834852079917</v>
      </c>
      <c r="I166" s="200"/>
    </row>
    <row r="167" spans="2:9" x14ac:dyDescent="0.25">
      <c r="B167" s="193">
        <v>42629</v>
      </c>
      <c r="C167" s="10">
        <v>3200</v>
      </c>
      <c r="D167" s="200">
        <v>20.254390000000001</v>
      </c>
      <c r="E167" s="40">
        <v>13.29</v>
      </c>
      <c r="F167" s="40">
        <f t="shared" si="59"/>
        <v>-22286.048000000006</v>
      </c>
      <c r="G167" s="40">
        <f t="shared" si="60"/>
        <v>64814.048000000003</v>
      </c>
      <c r="H167" s="232">
        <f t="shared" si="61"/>
        <v>-0.34384595142090191</v>
      </c>
      <c r="I167" s="200"/>
    </row>
    <row r="168" spans="2:9" x14ac:dyDescent="0.25">
      <c r="B168" s="193">
        <v>42633</v>
      </c>
      <c r="C168" s="10">
        <v>3200</v>
      </c>
      <c r="D168" s="200">
        <v>20.254390000000001</v>
      </c>
      <c r="E168" s="40">
        <v>13.62</v>
      </c>
      <c r="F168" s="40">
        <f t="shared" ref="F168:F169" si="62">C168*(E168-D168)</f>
        <v>-21230.048000000006</v>
      </c>
      <c r="G168" s="40">
        <f t="shared" ref="G168:G169" si="63">IF(C168=0, 0,D168*C168)</f>
        <v>64814.048000000003</v>
      </c>
      <c r="H168" s="232">
        <f t="shared" ref="H168:H169" si="64">IF(C168=0, D168, (E168-D168)/D168)</f>
        <v>-0.3275531872349649</v>
      </c>
      <c r="I168" s="200"/>
    </row>
    <row r="169" spans="2:9" x14ac:dyDescent="0.25">
      <c r="B169" s="193">
        <v>42634</v>
      </c>
      <c r="C169" s="10">
        <v>3000</v>
      </c>
      <c r="D169" s="200">
        <v>20.66581</v>
      </c>
      <c r="E169" s="40">
        <v>13.79</v>
      </c>
      <c r="F169" s="40">
        <f t="shared" si="62"/>
        <v>-20627.430000000004</v>
      </c>
      <c r="G169" s="40">
        <f t="shared" si="63"/>
        <v>61997.43</v>
      </c>
      <c r="H169" s="232">
        <f t="shared" si="64"/>
        <v>-0.33271427541431964</v>
      </c>
      <c r="I169" s="200"/>
    </row>
    <row r="170" spans="2:9" x14ac:dyDescent="0.25">
      <c r="B170" s="193">
        <v>42635</v>
      </c>
      <c r="C170" s="10">
        <v>3000</v>
      </c>
      <c r="D170" s="200">
        <v>20.66581</v>
      </c>
      <c r="E170" s="40">
        <v>13.91</v>
      </c>
      <c r="F170" s="40">
        <f t="shared" ref="F170" si="65">C170*(E170-D170)</f>
        <v>-20267.43</v>
      </c>
      <c r="G170" s="40">
        <f t="shared" ref="G170" si="66">IF(C170=0, 0,D170*C170)</f>
        <v>61997.43</v>
      </c>
      <c r="H170" s="232">
        <f t="shared" ref="H170" si="67">IF(C170=0, D170, (E170-D170)/D170)</f>
        <v>-0.32690758310465451</v>
      </c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37" priority="38">
      <formula>F12&gt;0</formula>
    </cfRule>
    <cfRule type="expression" dxfId="53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35" priority="31">
      <formula>F91&gt;0</formula>
    </cfRule>
    <cfRule type="expression" dxfId="534" priority="32">
      <formula>F91&lt;0</formula>
    </cfRule>
  </conditionalFormatting>
  <conditionalFormatting sqref="H91:H97">
    <cfRule type="expression" dxfId="533" priority="19">
      <formula>H91&gt;0</formula>
    </cfRule>
    <cfRule type="expression" dxfId="532" priority="20">
      <formula>H91&lt;0</formula>
    </cfRule>
  </conditionalFormatting>
  <conditionalFormatting sqref="H98">
    <cfRule type="expression" dxfId="531" priority="17">
      <formula>H98&gt;0</formula>
    </cfRule>
    <cfRule type="expression" dxfId="530" priority="18">
      <formula>H98&lt;0</formula>
    </cfRule>
  </conditionalFormatting>
  <conditionalFormatting sqref="H99">
    <cfRule type="expression" dxfId="529" priority="15">
      <formula>H99&gt;0</formula>
    </cfRule>
    <cfRule type="expression" dxfId="528" priority="16">
      <formula>H99&lt;0</formula>
    </cfRule>
  </conditionalFormatting>
  <conditionalFormatting sqref="H100:H102">
    <cfRule type="expression" dxfId="527" priority="13">
      <formula>H100&gt;0</formula>
    </cfRule>
    <cfRule type="expression" dxfId="526" priority="14">
      <formula>H100&lt;0</formula>
    </cfRule>
  </conditionalFormatting>
  <conditionalFormatting sqref="H103">
    <cfRule type="expression" dxfId="525" priority="9">
      <formula>H103&gt;0</formula>
    </cfRule>
    <cfRule type="expression" dxfId="524" priority="10">
      <formula>H103&lt;0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6.125" customWidth="1"/>
    <col min="21" max="21" width="31.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42636</v>
      </c>
      <c r="X2" s="142">
        <v>55.02</v>
      </c>
      <c r="Y2" s="142">
        <v>55.71</v>
      </c>
      <c r="Z2" s="10">
        <v>54.91</v>
      </c>
      <c r="AA2" s="10">
        <v>55.15</v>
      </c>
      <c r="AB2" s="95">
        <v>8762100</v>
      </c>
      <c r="AC2" s="10">
        <v>55.15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55.15</v>
      </c>
      <c r="W3" s="133">
        <v>42635</v>
      </c>
      <c r="X3" s="10">
        <v>55.47</v>
      </c>
      <c r="Y3" s="10">
        <v>55.98</v>
      </c>
      <c r="Z3" s="10">
        <v>55.24</v>
      </c>
      <c r="AA3" s="10">
        <v>55.41</v>
      </c>
      <c r="AB3" s="95">
        <v>8052400</v>
      </c>
      <c r="AC3" s="10">
        <v>55.41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55.15</v>
      </c>
      <c r="R4" s="529">
        <v>-4.7000000000000002E-3</v>
      </c>
      <c r="T4" s="1"/>
      <c r="W4" s="133">
        <v>42634</v>
      </c>
      <c r="X4" s="10">
        <v>55.02</v>
      </c>
      <c r="Y4" s="10">
        <v>55.38</v>
      </c>
      <c r="Z4" s="10">
        <v>54.61</v>
      </c>
      <c r="AA4" s="10">
        <v>55.34</v>
      </c>
      <c r="AB4" s="95">
        <v>8041700</v>
      </c>
      <c r="AC4" s="10">
        <v>55.34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42633</v>
      </c>
      <c r="X5" s="10">
        <v>55.26</v>
      </c>
      <c r="Y5" s="10">
        <v>55.44</v>
      </c>
      <c r="Z5" s="10">
        <v>54.76</v>
      </c>
      <c r="AA5" s="10">
        <v>54.87</v>
      </c>
      <c r="AB5" s="95">
        <v>8563000</v>
      </c>
      <c r="AC5" s="10">
        <v>54.87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42632</v>
      </c>
      <c r="X6" s="10">
        <v>55.38</v>
      </c>
      <c r="Y6" s="10">
        <v>55.47</v>
      </c>
      <c r="Z6" s="10">
        <v>54.93</v>
      </c>
      <c r="AA6" s="10">
        <v>54.95</v>
      </c>
      <c r="AB6" s="95">
        <v>7671300</v>
      </c>
      <c r="AC6" s="10">
        <v>54.95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281.96000000000095</v>
      </c>
      <c r="R7">
        <v>0</v>
      </c>
      <c r="W7" s="133">
        <v>42629</v>
      </c>
      <c r="X7" s="10">
        <v>55.24</v>
      </c>
      <c r="Y7" s="10">
        <v>55.36</v>
      </c>
      <c r="Z7" s="10">
        <v>55.05</v>
      </c>
      <c r="AA7" s="10">
        <v>55.18</v>
      </c>
      <c r="AB7" s="95">
        <v>11715400</v>
      </c>
      <c r="AC7" s="10">
        <v>55.18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55</v>
      </c>
      <c r="Y8" s="10">
        <v>55.54</v>
      </c>
      <c r="Z8" s="10">
        <v>54.81</v>
      </c>
      <c r="AA8" s="10">
        <v>55.47</v>
      </c>
      <c r="AB8" s="95">
        <v>6283900</v>
      </c>
      <c r="AC8" s="10">
        <v>55.47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0</v>
      </c>
      <c r="W9" s="133">
        <v>42627</v>
      </c>
      <c r="X9" s="10">
        <v>55.16</v>
      </c>
      <c r="Y9" s="10">
        <v>55.56</v>
      </c>
      <c r="Z9" s="10">
        <v>54.93</v>
      </c>
      <c r="AA9" s="10">
        <v>55.13</v>
      </c>
      <c r="AB9" s="95">
        <v>7621200</v>
      </c>
      <c r="AC9" s="10">
        <v>55.13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42626</v>
      </c>
      <c r="X10" s="10">
        <v>55.86</v>
      </c>
      <c r="Y10" s="10">
        <v>55.94</v>
      </c>
      <c r="Z10" s="10">
        <v>55.12</v>
      </c>
      <c r="AA10" s="10">
        <v>55.37</v>
      </c>
      <c r="AB10" s="95">
        <v>7359400</v>
      </c>
      <c r="AC10" s="10">
        <v>55.37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1.1599999999999999E-2</v>
      </c>
      <c r="T11" s="1"/>
      <c r="W11" s="133">
        <v>42625</v>
      </c>
      <c r="X11" s="10">
        <v>55</v>
      </c>
      <c r="Y11" s="10">
        <v>56.12</v>
      </c>
      <c r="Z11" s="10">
        <v>54.95</v>
      </c>
      <c r="AA11" s="10">
        <v>56.01</v>
      </c>
      <c r="AB11" s="95">
        <v>7470900</v>
      </c>
      <c r="AC11" s="10">
        <v>56.01</v>
      </c>
      <c r="AE11" s="138"/>
    </row>
    <row r="12" spans="1:42" x14ac:dyDescent="0.25">
      <c r="H12" s="72"/>
      <c r="W12" s="133">
        <v>42622</v>
      </c>
      <c r="X12" s="10">
        <v>55.88</v>
      </c>
      <c r="Y12" s="10">
        <v>56</v>
      </c>
      <c r="Z12" s="10">
        <v>55.27</v>
      </c>
      <c r="AA12" s="10">
        <v>55.33</v>
      </c>
      <c r="AB12" s="95">
        <v>11310400</v>
      </c>
      <c r="AC12" s="10">
        <v>55.33</v>
      </c>
      <c r="AE12" s="138"/>
      <c r="AL12" s="234"/>
      <c r="AO12" s="234"/>
    </row>
    <row r="13" spans="1:42" x14ac:dyDescent="0.25">
      <c r="H13" s="72"/>
      <c r="T13" s="1"/>
      <c r="W13" s="133">
        <v>42621</v>
      </c>
      <c r="X13" s="10">
        <v>56.88</v>
      </c>
      <c r="Y13" s="10">
        <v>57.27</v>
      </c>
      <c r="Z13" s="10">
        <v>56.11</v>
      </c>
      <c r="AA13" s="10">
        <v>56.17</v>
      </c>
      <c r="AB13" s="95">
        <v>12741900</v>
      </c>
      <c r="AC13" s="10">
        <v>56.17</v>
      </c>
      <c r="AE13" s="138"/>
    </row>
    <row r="14" spans="1:42" x14ac:dyDescent="0.25">
      <c r="H14" s="72"/>
      <c r="W14" s="133">
        <v>42620</v>
      </c>
      <c r="X14" s="10">
        <v>57.48</v>
      </c>
      <c r="Y14" s="10">
        <v>57.78</v>
      </c>
      <c r="Z14" s="10">
        <v>57.01</v>
      </c>
      <c r="AA14" s="10">
        <v>57.72</v>
      </c>
      <c r="AB14" s="95">
        <v>7536100</v>
      </c>
      <c r="AC14" s="10">
        <v>57.72</v>
      </c>
      <c r="AE14" s="138"/>
      <c r="AL14" s="234"/>
      <c r="AO14" s="234"/>
      <c r="AP14" s="234"/>
    </row>
    <row r="15" spans="1:42" x14ac:dyDescent="0.25">
      <c r="H15" s="72"/>
      <c r="W15" s="133">
        <v>42619</v>
      </c>
      <c r="X15" s="10">
        <v>58.25</v>
      </c>
      <c r="Y15" s="10">
        <v>58.38</v>
      </c>
      <c r="Z15" s="10">
        <v>57.21</v>
      </c>
      <c r="AA15" s="10">
        <v>57.41</v>
      </c>
      <c r="AB15" s="95">
        <v>9771800</v>
      </c>
      <c r="AC15" s="10">
        <v>57.41</v>
      </c>
      <c r="AE15" s="138"/>
    </row>
    <row r="16" spans="1:42" x14ac:dyDescent="0.25">
      <c r="H16" s="72"/>
      <c r="O16" s="2"/>
      <c r="P16" s="2"/>
      <c r="Q16" s="2"/>
      <c r="T16" s="69"/>
      <c r="W16" s="133">
        <v>42615</v>
      </c>
      <c r="X16" s="10">
        <v>58.63</v>
      </c>
      <c r="Y16" s="10">
        <v>59.18</v>
      </c>
      <c r="Z16" s="10">
        <v>57.99</v>
      </c>
      <c r="AA16" s="10">
        <v>58.02</v>
      </c>
      <c r="AB16" s="95">
        <v>6933100</v>
      </c>
      <c r="AC16" s="10">
        <v>58.02</v>
      </c>
      <c r="AE16" s="138"/>
    </row>
    <row r="17" spans="1:41" x14ac:dyDescent="0.25">
      <c r="H17" s="72"/>
      <c r="O17" s="2"/>
      <c r="P17" s="2"/>
      <c r="Q17" s="2"/>
      <c r="W17" s="133">
        <v>42614</v>
      </c>
      <c r="X17" s="10">
        <v>57.67</v>
      </c>
      <c r="Y17" s="10">
        <v>58.55</v>
      </c>
      <c r="Z17" s="10">
        <v>57.53</v>
      </c>
      <c r="AA17" s="10">
        <v>58.54</v>
      </c>
      <c r="AB17" s="95">
        <v>8225000</v>
      </c>
      <c r="AC17" s="10">
        <v>58.54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42614</v>
      </c>
      <c r="X18" s="10" t="s">
        <v>204</v>
      </c>
      <c r="Y18" s="10"/>
      <c r="Z18" s="10"/>
      <c r="AA18" s="10"/>
      <c r="AB18" s="95"/>
      <c r="AC18" s="10"/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42613</v>
      </c>
      <c r="X19" s="10">
        <v>57.86</v>
      </c>
      <c r="Y19" s="10">
        <v>58.28</v>
      </c>
      <c r="Z19" s="10">
        <v>57.19</v>
      </c>
      <c r="AA19" s="10">
        <v>57.64</v>
      </c>
      <c r="AB19" s="95">
        <v>7723600</v>
      </c>
      <c r="AC19" s="10">
        <v>57.48</v>
      </c>
      <c r="AE19" s="138"/>
    </row>
    <row r="20" spans="1:41" x14ac:dyDescent="0.25">
      <c r="O20" s="2"/>
      <c r="P20" s="2"/>
      <c r="Q20" s="2"/>
      <c r="W20" s="133">
        <v>42612</v>
      </c>
      <c r="X20" s="10">
        <v>58.46</v>
      </c>
      <c r="Y20" s="10">
        <v>58.76</v>
      </c>
      <c r="Z20" s="10">
        <v>57.85</v>
      </c>
      <c r="AA20" s="10">
        <v>58</v>
      </c>
      <c r="AB20" s="95">
        <v>6344600</v>
      </c>
      <c r="AC20" s="10">
        <v>57.84</v>
      </c>
      <c r="AE20" s="138"/>
    </row>
    <row r="21" spans="1:41" x14ac:dyDescent="0.25">
      <c r="O21" s="2"/>
      <c r="P21" s="2"/>
      <c r="Q21" s="2"/>
      <c r="W21" s="133">
        <v>42611</v>
      </c>
      <c r="X21" s="10">
        <v>59.2</v>
      </c>
      <c r="Y21" s="10">
        <v>59.25</v>
      </c>
      <c r="Z21" s="10">
        <v>58.53</v>
      </c>
      <c r="AA21" s="10">
        <v>58.63</v>
      </c>
      <c r="AB21" s="95">
        <v>5831000</v>
      </c>
      <c r="AC21" s="10">
        <v>58.47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159</v>
      </c>
      <c r="O22" s="2"/>
      <c r="P22" s="2"/>
      <c r="Q22" s="2"/>
      <c r="W22" s="133">
        <v>42608</v>
      </c>
      <c r="X22" s="10">
        <v>58.57</v>
      </c>
      <c r="Y22" s="10">
        <v>59.2</v>
      </c>
      <c r="Z22" s="10">
        <v>58.3</v>
      </c>
      <c r="AA22" s="10">
        <v>59</v>
      </c>
      <c r="AB22" s="95">
        <v>9994300</v>
      </c>
      <c r="AC22" s="10">
        <v>58.84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42607</v>
      </c>
      <c r="X23" s="10">
        <v>60.01</v>
      </c>
      <c r="Y23" s="10">
        <v>60.15</v>
      </c>
      <c r="Z23" s="10">
        <v>59.03</v>
      </c>
      <c r="AA23" s="10">
        <v>59.24</v>
      </c>
      <c r="AB23" s="95">
        <v>8713900</v>
      </c>
      <c r="AC23" s="10">
        <v>59.08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42606</v>
      </c>
      <c r="X24" s="10">
        <v>59.89</v>
      </c>
      <c r="Y24" s="10">
        <v>60.33</v>
      </c>
      <c r="Z24" s="10">
        <v>59.72</v>
      </c>
      <c r="AA24" s="10">
        <v>60.22</v>
      </c>
      <c r="AB24" s="95">
        <v>11379000</v>
      </c>
      <c r="AC24" s="10">
        <v>60.05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42605</v>
      </c>
      <c r="X25" s="10">
        <v>58.8</v>
      </c>
      <c r="Y25" s="10">
        <v>59.8</v>
      </c>
      <c r="Z25" s="10">
        <v>58.8</v>
      </c>
      <c r="AA25" s="10">
        <v>59.62</v>
      </c>
      <c r="AB25" s="95">
        <v>8222800</v>
      </c>
      <c r="AC25" s="10">
        <v>59.45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42604</v>
      </c>
      <c r="X26" s="10">
        <v>58.82</v>
      </c>
      <c r="Y26" s="10">
        <v>59.46</v>
      </c>
      <c r="Z26" s="10">
        <v>58.65</v>
      </c>
      <c r="AA26" s="10">
        <v>58.66</v>
      </c>
      <c r="AB26" s="95">
        <v>8266000</v>
      </c>
      <c r="AC26" s="10">
        <v>58.5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42601</v>
      </c>
      <c r="X27" s="10">
        <v>57.4</v>
      </c>
      <c r="Y27" s="10">
        <v>59.14</v>
      </c>
      <c r="Z27" s="10">
        <v>57.25</v>
      </c>
      <c r="AA27" s="10">
        <v>58.9</v>
      </c>
      <c r="AB27" s="95">
        <v>15987100</v>
      </c>
      <c r="AC27" s="10">
        <v>58.74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42600</v>
      </c>
      <c r="X28" s="10">
        <v>56.99</v>
      </c>
      <c r="Y28" s="10">
        <v>57.46</v>
      </c>
      <c r="Z28" s="10">
        <v>56.9</v>
      </c>
      <c r="AA28" s="10">
        <v>57.21</v>
      </c>
      <c r="AB28" s="95">
        <v>6043600</v>
      </c>
      <c r="AC28" s="10">
        <v>57.05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42599</v>
      </c>
      <c r="X29" s="10">
        <v>56.87</v>
      </c>
      <c r="Y29" s="10">
        <v>56.97</v>
      </c>
      <c r="Z29" s="10">
        <v>56.54</v>
      </c>
      <c r="AA29" s="10">
        <v>56.86</v>
      </c>
      <c r="AB29" s="95">
        <v>7340500</v>
      </c>
      <c r="AC29" s="10">
        <v>56.7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42598</v>
      </c>
      <c r="X30" s="10">
        <v>56.8</v>
      </c>
      <c r="Y30" s="10">
        <v>57.04</v>
      </c>
      <c r="Z30" s="10">
        <v>56.42</v>
      </c>
      <c r="AA30" s="10">
        <v>56.88</v>
      </c>
      <c r="AB30" s="95">
        <v>4901800</v>
      </c>
      <c r="AC30" s="10">
        <v>56.72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42597</v>
      </c>
      <c r="X31" s="10">
        <v>56.65</v>
      </c>
      <c r="Y31" s="10">
        <v>57.06</v>
      </c>
      <c r="Z31" s="10">
        <v>56.62</v>
      </c>
      <c r="AA31" s="10">
        <v>56.77</v>
      </c>
      <c r="AB31" s="95">
        <v>4836300</v>
      </c>
      <c r="AC31" s="10">
        <v>56.61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258</v>
      </c>
      <c r="W32" s="133">
        <v>42594</v>
      </c>
      <c r="X32" s="10">
        <v>56.7</v>
      </c>
      <c r="Y32" s="10">
        <v>56.76</v>
      </c>
      <c r="Z32" s="10">
        <v>56.13</v>
      </c>
      <c r="AA32" s="10">
        <v>56.45</v>
      </c>
      <c r="AB32" s="95">
        <v>5393400</v>
      </c>
      <c r="AC32" s="10">
        <v>56.29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259</v>
      </c>
      <c r="W33" s="133">
        <v>42593</v>
      </c>
      <c r="X33" s="10">
        <v>55.63</v>
      </c>
      <c r="Y33" s="10">
        <v>56.89</v>
      </c>
      <c r="Z33" s="10">
        <v>55.48</v>
      </c>
      <c r="AA33" s="10">
        <v>56.73</v>
      </c>
      <c r="AB33" s="95">
        <v>9539500</v>
      </c>
      <c r="AC33" s="10">
        <v>56.57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42592</v>
      </c>
      <c r="X34" s="10">
        <v>55.95</v>
      </c>
      <c r="Y34" s="10">
        <v>56.18</v>
      </c>
      <c r="Z34" s="10">
        <v>55.07</v>
      </c>
      <c r="AA34" s="10">
        <v>55.13</v>
      </c>
      <c r="AB34" s="95">
        <v>6881400</v>
      </c>
      <c r="AC34" s="10">
        <v>54.98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193</v>
      </c>
      <c r="W35" s="133">
        <v>42591</v>
      </c>
      <c r="X35" s="10">
        <v>56.08</v>
      </c>
      <c r="Y35" s="10">
        <v>56.24</v>
      </c>
      <c r="Z35" s="10">
        <v>55.69</v>
      </c>
      <c r="AA35" s="10">
        <v>55.77</v>
      </c>
      <c r="AB35" s="95">
        <v>8044400</v>
      </c>
      <c r="AC35" s="10">
        <v>55.62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42590</v>
      </c>
      <c r="X36" s="10">
        <v>56.13</v>
      </c>
      <c r="Y36" s="10">
        <v>56.39</v>
      </c>
      <c r="Z36" s="10">
        <v>55.68</v>
      </c>
      <c r="AA36" s="10">
        <v>55.98</v>
      </c>
      <c r="AB36" s="95">
        <v>6307000</v>
      </c>
      <c r="AC36" s="10">
        <v>55.82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42587</v>
      </c>
      <c r="X37" s="10">
        <v>55.32</v>
      </c>
      <c r="Y37" s="10">
        <v>56.06</v>
      </c>
      <c r="Z37" s="10">
        <v>55.17</v>
      </c>
      <c r="AA37" s="10">
        <v>55.85</v>
      </c>
      <c r="AB37" s="95">
        <v>7512500</v>
      </c>
      <c r="AC37" s="10">
        <v>55.69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42586</v>
      </c>
      <c r="X38" s="10">
        <v>54.96</v>
      </c>
      <c r="Y38" s="10">
        <v>55.57</v>
      </c>
      <c r="Z38" s="10">
        <v>54.65</v>
      </c>
      <c r="AA38" s="10">
        <v>54.79</v>
      </c>
      <c r="AB38" s="95">
        <v>8678100</v>
      </c>
      <c r="AC38" s="10">
        <v>54.64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42585</v>
      </c>
      <c r="X39" s="10">
        <v>54.55</v>
      </c>
      <c r="Y39" s="10">
        <v>55.19</v>
      </c>
      <c r="Z39" s="10">
        <v>54.28</v>
      </c>
      <c r="AA39" s="10">
        <v>54.75</v>
      </c>
      <c r="AB39" s="95">
        <v>9687300</v>
      </c>
      <c r="AC39" s="10">
        <v>54.6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42584</v>
      </c>
      <c r="X40" s="10">
        <v>55.23</v>
      </c>
      <c r="Y40" s="10">
        <v>55.28</v>
      </c>
      <c r="Z40" s="10">
        <v>54.78</v>
      </c>
      <c r="AA40" s="10">
        <v>54.92</v>
      </c>
      <c r="AB40" s="95">
        <v>7145600</v>
      </c>
      <c r="AC40" s="10">
        <v>54.77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42583</v>
      </c>
      <c r="X41" s="10">
        <v>55.73</v>
      </c>
      <c r="Y41" s="10">
        <v>55.87</v>
      </c>
      <c r="Z41" s="10">
        <v>55.3</v>
      </c>
      <c r="AA41" s="10">
        <v>55.41</v>
      </c>
      <c r="AB41" s="95">
        <v>6268400</v>
      </c>
      <c r="AC41" s="10">
        <v>55.26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42580</v>
      </c>
      <c r="X42" s="10">
        <v>55.27</v>
      </c>
      <c r="Y42" s="10">
        <v>55.66</v>
      </c>
      <c r="Z42" s="10">
        <v>55.21</v>
      </c>
      <c r="AA42" s="10">
        <v>55.5</v>
      </c>
      <c r="AB42" s="95">
        <v>6353400</v>
      </c>
      <c r="AC42" s="10">
        <v>55.35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55.41</v>
      </c>
      <c r="W43" s="133">
        <v>42579</v>
      </c>
      <c r="X43" s="10">
        <v>55.59</v>
      </c>
      <c r="Y43" s="10">
        <v>55.81</v>
      </c>
      <c r="Z43" s="10">
        <v>54.98</v>
      </c>
      <c r="AA43" s="10">
        <v>55.45</v>
      </c>
      <c r="AB43" s="95">
        <v>9574100</v>
      </c>
      <c r="AC43" s="10">
        <v>55.3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67" t="s">
        <v>78</v>
      </c>
      <c r="P44" s="567"/>
      <c r="T44" s="93" t="s">
        <v>99</v>
      </c>
      <c r="U44" s="130">
        <v>55.02</v>
      </c>
      <c r="W44" s="133">
        <v>42578</v>
      </c>
      <c r="X44" s="10">
        <v>56.5</v>
      </c>
      <c r="Y44" s="10">
        <v>57</v>
      </c>
      <c r="Z44" s="10">
        <v>55.47</v>
      </c>
      <c r="AA44" s="10">
        <v>55.79</v>
      </c>
      <c r="AB44" s="95">
        <v>10295400</v>
      </c>
      <c r="AC44" s="10">
        <v>55.64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60.665000000000006</v>
      </c>
      <c r="T45" s="93" t="s">
        <v>100</v>
      </c>
      <c r="U45" s="130" t="s">
        <v>618</v>
      </c>
      <c r="W45" s="133">
        <v>42577</v>
      </c>
      <c r="X45" s="10">
        <v>57.2</v>
      </c>
      <c r="Y45" s="10">
        <v>57.87</v>
      </c>
      <c r="Z45" s="10">
        <v>56.25</v>
      </c>
      <c r="AA45" s="10">
        <v>56.37</v>
      </c>
      <c r="AB45" s="95">
        <v>8546700</v>
      </c>
      <c r="AC45" s="10">
        <v>56.21</v>
      </c>
      <c r="AE45" s="138"/>
    </row>
    <row r="46" spans="2:41" x14ac:dyDescent="0.25">
      <c r="O46" s="83">
        <v>1.0900000000000001</v>
      </c>
      <c r="P46" s="83">
        <f t="shared" ref="P46:P65" si="28">O46*$Q$4</f>
        <v>60.113500000000002</v>
      </c>
      <c r="T46" s="93" t="s">
        <v>101</v>
      </c>
      <c r="U46" s="130" t="s">
        <v>619</v>
      </c>
      <c r="W46" s="133">
        <v>42576</v>
      </c>
      <c r="X46" s="10">
        <v>56.87</v>
      </c>
      <c r="Y46" s="10">
        <v>57.15</v>
      </c>
      <c r="Z46" s="10">
        <v>56.46</v>
      </c>
      <c r="AA46" s="10">
        <v>57.14</v>
      </c>
      <c r="AB46" s="95">
        <v>7256300</v>
      </c>
      <c r="AC46" s="10">
        <v>56.98</v>
      </c>
      <c r="AE46" s="138"/>
    </row>
    <row r="47" spans="2:41" x14ac:dyDescent="0.25">
      <c r="O47" s="83">
        <v>1.08</v>
      </c>
      <c r="P47" s="83">
        <f t="shared" si="28"/>
        <v>59.562000000000005</v>
      </c>
      <c r="T47" s="93" t="s">
        <v>102</v>
      </c>
      <c r="U47" s="130">
        <v>65.44</v>
      </c>
      <c r="W47" s="133">
        <v>42573</v>
      </c>
      <c r="X47" s="10">
        <v>56.82</v>
      </c>
      <c r="Y47" s="10">
        <v>56.96</v>
      </c>
      <c r="Z47" s="10">
        <v>56.43</v>
      </c>
      <c r="AA47" s="10">
        <v>56.73</v>
      </c>
      <c r="AB47" s="95">
        <v>8614700</v>
      </c>
      <c r="AC47" s="10">
        <v>56.57</v>
      </c>
      <c r="AE47" s="138"/>
    </row>
    <row r="48" spans="2:41" x14ac:dyDescent="0.25">
      <c r="O48" s="83">
        <v>1.07</v>
      </c>
      <c r="P48" s="83">
        <f t="shared" si="28"/>
        <v>59.0105</v>
      </c>
      <c r="T48" s="93" t="s">
        <v>103</v>
      </c>
      <c r="U48" s="130">
        <v>0.56517799999999996</v>
      </c>
      <c r="W48" s="133">
        <v>42572</v>
      </c>
      <c r="X48" s="10">
        <v>57.99</v>
      </c>
      <c r="Y48" s="10">
        <v>58.03</v>
      </c>
      <c r="Z48" s="10">
        <v>56.57</v>
      </c>
      <c r="AA48" s="10">
        <v>56.99</v>
      </c>
      <c r="AB48" s="95">
        <v>8262000</v>
      </c>
      <c r="AC48" s="10">
        <v>56.83</v>
      </c>
      <c r="AE48" s="138"/>
    </row>
    <row r="49" spans="1:41" x14ac:dyDescent="0.25">
      <c r="O49" s="83">
        <v>1.06</v>
      </c>
      <c r="P49" s="83">
        <f t="shared" si="28"/>
        <v>58.459000000000003</v>
      </c>
      <c r="T49" s="93" t="s">
        <v>104</v>
      </c>
      <c r="U49" s="130" t="s">
        <v>370</v>
      </c>
      <c r="W49" s="133">
        <v>42571</v>
      </c>
      <c r="X49" s="10">
        <v>57.99</v>
      </c>
      <c r="Y49" s="10">
        <v>58.1</v>
      </c>
      <c r="Z49" s="10">
        <v>57.74</v>
      </c>
      <c r="AA49" s="10">
        <v>57.76</v>
      </c>
      <c r="AB49" s="95">
        <v>5872400</v>
      </c>
      <c r="AC49" s="10">
        <v>57.6</v>
      </c>
      <c r="AE49" s="138"/>
    </row>
    <row r="50" spans="1:41" x14ac:dyDescent="0.25">
      <c r="O50" s="83">
        <v>1.05</v>
      </c>
      <c r="P50" s="83">
        <f t="shared" si="28"/>
        <v>57.907499999999999</v>
      </c>
      <c r="T50" s="93"/>
      <c r="U50" s="130"/>
      <c r="W50" s="133">
        <v>42570</v>
      </c>
      <c r="X50" s="10">
        <v>57.46</v>
      </c>
      <c r="Y50" s="10">
        <v>57.77</v>
      </c>
      <c r="Z50" s="10">
        <v>57.15</v>
      </c>
      <c r="AA50" s="10">
        <v>57.76</v>
      </c>
      <c r="AB50" s="95">
        <v>7442700</v>
      </c>
      <c r="AC50" s="10">
        <v>57.6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57.356000000000002</v>
      </c>
      <c r="T51" s="93" t="s">
        <v>105</v>
      </c>
      <c r="U51" s="130" t="s">
        <v>620</v>
      </c>
      <c r="W51" s="133">
        <v>42569</v>
      </c>
      <c r="X51" s="10">
        <v>58</v>
      </c>
      <c r="Y51" s="10">
        <v>58.16</v>
      </c>
      <c r="Z51" s="10">
        <v>57.74</v>
      </c>
      <c r="AA51" s="10">
        <v>57.74</v>
      </c>
      <c r="AB51" s="95">
        <v>6478900</v>
      </c>
      <c r="AC51" s="10">
        <v>57.58</v>
      </c>
      <c r="AE51" s="138"/>
    </row>
    <row r="52" spans="1:41" x14ac:dyDescent="0.25">
      <c r="O52" s="83">
        <v>1.03</v>
      </c>
      <c r="P52" s="83">
        <f t="shared" si="28"/>
        <v>56.804499999999997</v>
      </c>
      <c r="T52" s="93" t="s">
        <v>106</v>
      </c>
      <c r="U52" s="130" t="s">
        <v>343</v>
      </c>
      <c r="W52" s="133">
        <v>42566</v>
      </c>
      <c r="X52" s="10">
        <v>58.59</v>
      </c>
      <c r="Y52" s="10">
        <v>58.87</v>
      </c>
      <c r="Z52" s="10">
        <v>57.87</v>
      </c>
      <c r="AA52" s="10">
        <v>57.87</v>
      </c>
      <c r="AB52" s="95">
        <v>9225200</v>
      </c>
      <c r="AC52" s="10">
        <v>57.71</v>
      </c>
      <c r="AE52" s="138"/>
    </row>
    <row r="53" spans="1:41" x14ac:dyDescent="0.25">
      <c r="O53" s="83">
        <v>1.02</v>
      </c>
      <c r="P53" s="83">
        <f t="shared" si="28"/>
        <v>56.253</v>
      </c>
      <c r="T53" s="93" t="s">
        <v>107</v>
      </c>
      <c r="U53" s="131">
        <v>8921732</v>
      </c>
      <c r="W53" s="133">
        <v>42565</v>
      </c>
      <c r="X53" s="10">
        <v>58.3</v>
      </c>
      <c r="Y53" s="10">
        <v>58.6</v>
      </c>
      <c r="Z53" s="10">
        <v>58.15</v>
      </c>
      <c r="AA53" s="10">
        <v>58.49</v>
      </c>
      <c r="AB53" s="95">
        <v>7488400</v>
      </c>
      <c r="AC53" s="10">
        <v>58.33</v>
      </c>
      <c r="AE53" s="138"/>
    </row>
    <row r="54" spans="1:41" x14ac:dyDescent="0.25">
      <c r="O54" s="83">
        <v>1.01</v>
      </c>
      <c r="P54" s="83">
        <f t="shared" si="28"/>
        <v>55.701499999999996</v>
      </c>
      <c r="T54" s="93" t="s">
        <v>110</v>
      </c>
      <c r="U54" s="131">
        <v>9280370</v>
      </c>
      <c r="W54" s="133">
        <v>42564</v>
      </c>
      <c r="X54" s="10">
        <v>58.18</v>
      </c>
      <c r="Y54" s="10">
        <v>58.44</v>
      </c>
      <c r="Z54" s="10">
        <v>57.73</v>
      </c>
      <c r="AA54" s="10">
        <v>57.99</v>
      </c>
      <c r="AB54" s="95">
        <v>9126500</v>
      </c>
      <c r="AC54" s="10">
        <v>57.83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55.15</v>
      </c>
      <c r="T55" s="93" t="s">
        <v>108</v>
      </c>
      <c r="U55" s="130" t="s">
        <v>621</v>
      </c>
      <c r="W55" s="133">
        <v>42563</v>
      </c>
      <c r="X55" s="10">
        <v>57.09</v>
      </c>
      <c r="Y55" s="10">
        <v>58.2</v>
      </c>
      <c r="Z55" s="10">
        <v>57.07</v>
      </c>
      <c r="AA55" s="10">
        <v>58.06</v>
      </c>
      <c r="AB55" s="95">
        <v>11164400</v>
      </c>
      <c r="AC55" s="10">
        <v>57.9</v>
      </c>
      <c r="AE55" s="138"/>
    </row>
    <row r="56" spans="1:41" x14ac:dyDescent="0.25">
      <c r="O56" s="83">
        <v>0.99</v>
      </c>
      <c r="P56" s="83">
        <f t="shared" si="28"/>
        <v>54.598500000000001</v>
      </c>
      <c r="T56" s="93" t="s">
        <v>111</v>
      </c>
      <c r="U56" s="130">
        <v>25.53</v>
      </c>
      <c r="W56" s="133">
        <v>42562</v>
      </c>
      <c r="X56" s="10">
        <v>56.83</v>
      </c>
      <c r="Y56" s="10">
        <v>57.23</v>
      </c>
      <c r="Z56" s="10">
        <v>56.71</v>
      </c>
      <c r="AA56" s="10">
        <v>56.83</v>
      </c>
      <c r="AB56" s="95">
        <v>8122500</v>
      </c>
      <c r="AC56" s="10">
        <v>56.67</v>
      </c>
      <c r="AE56" s="138"/>
    </row>
    <row r="57" spans="1:41" x14ac:dyDescent="0.25">
      <c r="O57" s="83">
        <v>0.98</v>
      </c>
      <c r="P57" s="83">
        <f t="shared" si="28"/>
        <v>54.046999999999997</v>
      </c>
      <c r="T57" s="93" t="s">
        <v>112</v>
      </c>
      <c r="U57" s="130">
        <v>2.16</v>
      </c>
      <c r="W57" s="133">
        <v>42559</v>
      </c>
      <c r="X57" s="10">
        <v>56.1</v>
      </c>
      <c r="Y57" s="10">
        <v>56.82</v>
      </c>
      <c r="Z57" s="10">
        <v>56.09</v>
      </c>
      <c r="AA57" s="10">
        <v>56.72</v>
      </c>
      <c r="AB57" s="95">
        <v>8645900</v>
      </c>
      <c r="AC57" s="10">
        <v>56.56</v>
      </c>
      <c r="AE57" s="138"/>
    </row>
    <row r="58" spans="1:41" x14ac:dyDescent="0.25">
      <c r="O58" s="83">
        <v>0.97</v>
      </c>
      <c r="P58" s="83">
        <f t="shared" si="28"/>
        <v>53.4955</v>
      </c>
      <c r="T58" s="93" t="s">
        <v>109</v>
      </c>
      <c r="U58" s="130" t="s">
        <v>408</v>
      </c>
      <c r="W58" s="133">
        <v>42558</v>
      </c>
      <c r="X58" s="10">
        <v>55.8</v>
      </c>
      <c r="Y58" s="10">
        <v>55.98</v>
      </c>
      <c r="Z58" s="10">
        <v>55.56</v>
      </c>
      <c r="AA58" s="10">
        <v>55.92</v>
      </c>
      <c r="AB58" s="95">
        <v>6948000</v>
      </c>
      <c r="AC58" s="10">
        <v>55.76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52.943999999999996</v>
      </c>
      <c r="W59" s="133">
        <v>42557</v>
      </c>
      <c r="X59" s="10">
        <v>54.88</v>
      </c>
      <c r="Y59" s="10">
        <v>55.81</v>
      </c>
      <c r="Z59" s="10">
        <v>54.82</v>
      </c>
      <c r="AA59" s="10">
        <v>55.8</v>
      </c>
      <c r="AB59" s="95">
        <v>7863400</v>
      </c>
      <c r="AC59" s="10">
        <v>55.65</v>
      </c>
      <c r="AE59" s="138"/>
    </row>
    <row r="60" spans="1:41" x14ac:dyDescent="0.25">
      <c r="O60" s="83">
        <v>0.95</v>
      </c>
      <c r="P60" s="83">
        <f t="shared" si="28"/>
        <v>52.392499999999998</v>
      </c>
      <c r="W60" s="133">
        <v>42556</v>
      </c>
      <c r="X60" s="10">
        <v>55.34</v>
      </c>
      <c r="Y60" s="10">
        <v>55.91</v>
      </c>
      <c r="Z60" s="10">
        <v>55.01</v>
      </c>
      <c r="AA60" s="10">
        <v>55.2</v>
      </c>
      <c r="AB60" s="95">
        <v>10256100</v>
      </c>
      <c r="AC60" s="10">
        <v>55.05</v>
      </c>
      <c r="AE60" s="138"/>
    </row>
    <row r="61" spans="1:41" x14ac:dyDescent="0.25">
      <c r="O61" s="83">
        <v>0.94</v>
      </c>
      <c r="P61" s="83">
        <f t="shared" si="28"/>
        <v>51.840999999999994</v>
      </c>
      <c r="W61" s="133">
        <v>42552</v>
      </c>
      <c r="X61" s="10">
        <v>55.07</v>
      </c>
      <c r="Y61" s="10">
        <v>55.81</v>
      </c>
      <c r="Z61" s="10">
        <v>54.91</v>
      </c>
      <c r="AA61" s="10">
        <v>55.61</v>
      </c>
      <c r="AB61" s="95">
        <v>9285100</v>
      </c>
      <c r="AC61" s="10">
        <v>55.46</v>
      </c>
      <c r="AE61" s="138"/>
    </row>
    <row r="62" spans="1:41" x14ac:dyDescent="0.25">
      <c r="O62" s="83">
        <v>0.93</v>
      </c>
      <c r="P62" s="83">
        <f t="shared" si="28"/>
        <v>51.289500000000004</v>
      </c>
      <c r="W62" s="133">
        <v>42551</v>
      </c>
      <c r="X62" s="10">
        <v>55.29</v>
      </c>
      <c r="Y62" s="10">
        <v>55.43</v>
      </c>
      <c r="Z62" s="10">
        <v>54.6</v>
      </c>
      <c r="AA62" s="10">
        <v>55.2</v>
      </c>
      <c r="AB62" s="95">
        <v>17350500</v>
      </c>
      <c r="AC62" s="10">
        <v>55.05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50.738</v>
      </c>
      <c r="W63" s="133">
        <v>42550</v>
      </c>
      <c r="X63" s="10">
        <v>54.5</v>
      </c>
      <c r="Y63" s="10">
        <v>55.14</v>
      </c>
      <c r="Z63" s="10">
        <v>52.89</v>
      </c>
      <c r="AA63" s="10">
        <v>55.13</v>
      </c>
      <c r="AB63" s="95">
        <v>36084800</v>
      </c>
      <c r="AC63" s="10">
        <v>54.98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0" t="s">
        <v>7</v>
      </c>
      <c r="J64" s="520" t="s">
        <v>95</v>
      </c>
      <c r="K64" s="520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50.186500000000002</v>
      </c>
      <c r="W64" s="133">
        <v>42549</v>
      </c>
      <c r="X64" s="10">
        <v>52.04</v>
      </c>
      <c r="Y64" s="10">
        <v>53.2</v>
      </c>
      <c r="Z64" s="10">
        <v>51.57</v>
      </c>
      <c r="AA64" s="10">
        <v>53.09</v>
      </c>
      <c r="AB64" s="95">
        <v>20837800</v>
      </c>
      <c r="AC64" s="10">
        <v>52.94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49.634999999999998</v>
      </c>
      <c r="W65" s="133">
        <v>42548</v>
      </c>
      <c r="X65" s="10">
        <v>52</v>
      </c>
      <c r="Y65" s="10">
        <v>52.52</v>
      </c>
      <c r="Z65" s="10">
        <v>51.48</v>
      </c>
      <c r="AA65" s="10">
        <v>51.89</v>
      </c>
      <c r="AB65" s="95">
        <v>15265700</v>
      </c>
      <c r="AC65" s="10">
        <v>51.75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275</v>
      </c>
      <c r="M66" s="261"/>
      <c r="W66" s="133">
        <v>42545</v>
      </c>
      <c r="X66" s="10">
        <v>52.36</v>
      </c>
      <c r="Y66" s="10">
        <v>53.36</v>
      </c>
      <c r="Z66" s="10">
        <v>52.18</v>
      </c>
      <c r="AA66" s="10">
        <v>52.59</v>
      </c>
      <c r="AB66" s="95">
        <v>18481200</v>
      </c>
      <c r="AC66" s="10">
        <v>52.44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42544</v>
      </c>
      <c r="X67" s="10">
        <v>55.11</v>
      </c>
      <c r="Y67" s="10">
        <v>55.18</v>
      </c>
      <c r="Z67" s="10">
        <v>53.95</v>
      </c>
      <c r="AA67" s="10">
        <v>54.12</v>
      </c>
      <c r="AB67" s="95">
        <v>11219800</v>
      </c>
      <c r="AC67" s="10">
        <v>53.97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42543</v>
      </c>
      <c r="X68" s="10">
        <v>55</v>
      </c>
      <c r="Y68" s="10">
        <v>55.14</v>
      </c>
      <c r="Z68" s="10">
        <v>54.53</v>
      </c>
      <c r="AA68" s="10">
        <v>54.57</v>
      </c>
      <c r="AB68" s="95">
        <v>7019600</v>
      </c>
      <c r="AC68" s="10">
        <v>54.42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6" t="s">
        <v>202</v>
      </c>
      <c r="B82" s="487"/>
      <c r="C82" s="488">
        <f>SumByColor($A$19,C65:C80)</f>
        <v>0</v>
      </c>
      <c r="D82" s="488"/>
      <c r="E82" s="488"/>
      <c r="F82" s="489">
        <f>SumByColor($A$19,F65:F68)</f>
        <v>0</v>
      </c>
      <c r="G82" s="488"/>
      <c r="H82" s="488">
        <f>SumByColor($A$19,H65:H80)</f>
        <v>0</v>
      </c>
      <c r="I82" s="488"/>
      <c r="J82" s="488"/>
      <c r="K82" s="489">
        <f>SumByColor($A$19,K65:K80)</f>
        <v>0</v>
      </c>
      <c r="L82" s="488"/>
      <c r="M82" s="48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9" priority="29">
      <formula>F27&gt;0</formula>
    </cfRule>
    <cfRule type="expression" dxfId="518" priority="30">
      <formula>F27&lt;0</formula>
    </cfRule>
  </conditionalFormatting>
  <conditionalFormatting sqref="H27:H33 H35:H45">
    <cfRule type="expression" dxfId="517" priority="25">
      <formula>H27&gt;0</formula>
    </cfRule>
    <cfRule type="expression" dxfId="516" priority="26">
      <formula>H27&lt;0</formula>
    </cfRule>
  </conditionalFormatting>
  <conditionalFormatting sqref="F23:F26">
    <cfRule type="expression" dxfId="515" priority="11">
      <formula>F23&gt;0</formula>
    </cfRule>
    <cfRule type="expression" dxfId="514" priority="12">
      <formula>F23&lt;0</formula>
    </cfRule>
  </conditionalFormatting>
  <conditionalFormatting sqref="H23:H26">
    <cfRule type="expression" dxfId="513" priority="9">
      <formula>H23&gt;0</formula>
    </cfRule>
    <cfRule type="expression" dxfId="512" priority="10">
      <formula>H23&lt;0</formula>
    </cfRule>
  </conditionalFormatting>
  <conditionalFormatting sqref="Q8">
    <cfRule type="expression" dxfId="511" priority="5">
      <formula>Q8&gt;0</formula>
    </cfRule>
    <cfRule type="expression" dxfId="510" priority="6">
      <formula>Q8&lt;0</formula>
    </cfRule>
  </conditionalFormatting>
  <conditionalFormatting sqref="Q7">
    <cfRule type="expression" dxfId="509" priority="7">
      <formula>Q7&gt;0</formula>
    </cfRule>
    <cfRule type="expression" dxfId="508" priority="8">
      <formula>Q7&lt;0</formula>
    </cfRule>
  </conditionalFormatting>
  <conditionalFormatting sqref="F34">
    <cfRule type="expression" dxfId="507" priority="3">
      <formula>F34&gt;0</formula>
    </cfRule>
    <cfRule type="expression" dxfId="506" priority="4">
      <formula>F34&lt;0</formula>
    </cfRule>
  </conditionalFormatting>
  <conditionalFormatting sqref="H34">
    <cfRule type="expression" dxfId="505" priority="1">
      <formula>H34&gt;0</formula>
    </cfRule>
    <cfRule type="expression" dxfId="504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7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478" t="s">
        <v>280</v>
      </c>
      <c r="W2" s="133">
        <v>42636</v>
      </c>
      <c r="X2" s="10">
        <v>25.42</v>
      </c>
      <c r="Y2" s="10">
        <v>25.53</v>
      </c>
      <c r="Z2" s="10">
        <v>24.8</v>
      </c>
      <c r="AA2" s="10">
        <v>24.82</v>
      </c>
      <c r="AB2" s="95">
        <v>5455600</v>
      </c>
      <c r="AC2" s="10">
        <v>24.82</v>
      </c>
      <c r="AD2" s="2">
        <f>Y2-Z2</f>
        <v>0.73000000000000043</v>
      </c>
      <c r="AE2" s="138">
        <f>AC2/AC3-1</f>
        <v>-2.8571428571428581E-2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25.74</v>
      </c>
      <c r="T3" s="1"/>
      <c r="W3" s="133">
        <v>42635</v>
      </c>
      <c r="X3" s="10">
        <v>25.46</v>
      </c>
      <c r="Y3" s="10">
        <v>25.95</v>
      </c>
      <c r="Z3" s="10">
        <v>25.38</v>
      </c>
      <c r="AA3" s="10">
        <v>25.55</v>
      </c>
      <c r="AB3" s="95">
        <v>5199000</v>
      </c>
      <c r="AC3" s="10">
        <v>25.55</v>
      </c>
      <c r="AD3" s="2">
        <f t="shared" ref="AD3:AD66" si="0">Y3-Z3</f>
        <v>0.57000000000000028</v>
      </c>
      <c r="AE3" s="138">
        <f t="shared" ref="AE3:AE66" si="1">AC3/AC4-1</f>
        <v>9.0837282780411588E-3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24.82</v>
      </c>
      <c r="R4" s="529">
        <v>-2.86E-2</v>
      </c>
      <c r="T4" s="163"/>
      <c r="U4" s="1"/>
      <c r="W4" s="133">
        <v>42634</v>
      </c>
      <c r="X4" s="10">
        <v>25.3</v>
      </c>
      <c r="Y4" s="10">
        <v>25.66</v>
      </c>
      <c r="Z4" s="10">
        <v>25.02</v>
      </c>
      <c r="AA4" s="10">
        <v>25.32</v>
      </c>
      <c r="AB4" s="95">
        <v>4077400</v>
      </c>
      <c r="AC4" s="10">
        <v>25.32</v>
      </c>
      <c r="AD4" s="2">
        <f t="shared" si="0"/>
        <v>0.64000000000000057</v>
      </c>
      <c r="AE4" s="138">
        <f t="shared" si="1"/>
        <v>9.1669988043046047E-3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1241</v>
      </c>
      <c r="W5" s="133">
        <v>42633</v>
      </c>
      <c r="X5" s="10">
        <v>25.42</v>
      </c>
      <c r="Y5" s="10">
        <v>25.54</v>
      </c>
      <c r="Z5" s="10">
        <v>25</v>
      </c>
      <c r="AA5" s="10">
        <v>25.09</v>
      </c>
      <c r="AB5" s="95">
        <v>4040800</v>
      </c>
      <c r="AC5" s="10">
        <v>25.09</v>
      </c>
      <c r="AD5" s="2">
        <f t="shared" si="0"/>
        <v>0.53999999999999915</v>
      </c>
      <c r="AE5" s="138">
        <f t="shared" si="1"/>
        <v>-7.5158227848102221E-3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1287</v>
      </c>
      <c r="W6" s="133">
        <v>42632</v>
      </c>
      <c r="X6" s="10">
        <v>25.56</v>
      </c>
      <c r="Y6" s="10">
        <v>25.71</v>
      </c>
      <c r="Z6" s="10">
        <v>25.28</v>
      </c>
      <c r="AA6" s="10">
        <v>25.28</v>
      </c>
      <c r="AB6" s="95">
        <v>3599900</v>
      </c>
      <c r="AC6" s="10">
        <v>25.28</v>
      </c>
      <c r="AD6" s="2">
        <f t="shared" si="0"/>
        <v>0.42999999999999972</v>
      </c>
      <c r="AE6" s="138">
        <f t="shared" si="1"/>
        <v>-1.0180109631949819E-2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241.94000000000005</v>
      </c>
      <c r="R7" s="30">
        <v>42660</v>
      </c>
      <c r="W7" s="133">
        <v>42629</v>
      </c>
      <c r="X7" s="10">
        <v>25.75</v>
      </c>
      <c r="Y7" s="10">
        <v>25.98</v>
      </c>
      <c r="Z7" s="10">
        <v>25.44</v>
      </c>
      <c r="AA7" s="10">
        <v>25.54</v>
      </c>
      <c r="AB7" s="95">
        <v>4650600</v>
      </c>
      <c r="AC7" s="10">
        <v>25.54</v>
      </c>
      <c r="AD7" s="2">
        <f t="shared" si="0"/>
        <v>0.53999999999999915</v>
      </c>
      <c r="AE7" s="138">
        <f t="shared" si="1"/>
        <v>-1.579961464354529E-2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-46</v>
      </c>
      <c r="W8" s="133">
        <v>42628</v>
      </c>
      <c r="X8" s="10">
        <v>25.72</v>
      </c>
      <c r="Y8" s="10">
        <v>26.21</v>
      </c>
      <c r="Z8" s="10">
        <v>25.71</v>
      </c>
      <c r="AA8" s="10">
        <v>25.95</v>
      </c>
      <c r="AB8" s="95">
        <v>4456800</v>
      </c>
      <c r="AC8" s="10">
        <v>25.95</v>
      </c>
      <c r="AD8" s="2">
        <f t="shared" si="0"/>
        <v>0.5</v>
      </c>
      <c r="AE8" s="138">
        <f t="shared" si="1"/>
        <v>4.6457607433216808E-3</v>
      </c>
    </row>
    <row r="9" spans="1:31" x14ac:dyDescent="0.25">
      <c r="H9" s="72"/>
      <c r="O9" s="11" t="s">
        <v>222</v>
      </c>
      <c r="Q9" s="138">
        <f>IF(Q2=0, 0, Q8/Q6)</f>
        <v>-3.5742035742035744E-2</v>
      </c>
      <c r="W9" s="133">
        <v>42627</v>
      </c>
      <c r="X9" s="10">
        <v>26.59</v>
      </c>
      <c r="Y9" s="10">
        <v>26.68</v>
      </c>
      <c r="Z9" s="10">
        <v>25.7</v>
      </c>
      <c r="AA9" s="10">
        <v>25.83</v>
      </c>
      <c r="AB9" s="95">
        <v>3943700</v>
      </c>
      <c r="AC9" s="10">
        <v>25.83</v>
      </c>
      <c r="AD9" s="2">
        <f t="shared" si="0"/>
        <v>0.98000000000000043</v>
      </c>
      <c r="AE9" s="138">
        <f t="shared" si="1"/>
        <v>-2.491506228765572E-2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42626</v>
      </c>
      <c r="X10" s="10">
        <v>26.8</v>
      </c>
      <c r="Y10" s="10">
        <v>26.92</v>
      </c>
      <c r="Z10" s="10">
        <v>26.09</v>
      </c>
      <c r="AA10" s="10">
        <v>26.49</v>
      </c>
      <c r="AB10" s="95">
        <v>4866600</v>
      </c>
      <c r="AC10" s="10">
        <v>26.49</v>
      </c>
      <c r="AD10" s="2">
        <f t="shared" si="0"/>
        <v>0.83000000000000185</v>
      </c>
      <c r="AE10" s="138">
        <f t="shared" si="1"/>
        <v>-2.7889908256880758E-2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42625</v>
      </c>
      <c r="X11" s="10">
        <v>27.09</v>
      </c>
      <c r="Y11" s="10">
        <v>27.58</v>
      </c>
      <c r="Z11" s="10">
        <v>26.75</v>
      </c>
      <c r="AA11" s="10">
        <v>27.25</v>
      </c>
      <c r="AB11" s="95">
        <v>5763900</v>
      </c>
      <c r="AC11" s="10">
        <v>27.25</v>
      </c>
      <c r="AD11" s="2">
        <f t="shared" si="0"/>
        <v>0.82999999999999829</v>
      </c>
      <c r="AE11" s="138">
        <f t="shared" si="1"/>
        <v>8.8855979266937446E-3</v>
      </c>
    </row>
    <row r="12" spans="1:31" x14ac:dyDescent="0.25">
      <c r="H12" s="72"/>
      <c r="W12" s="133">
        <v>42622</v>
      </c>
      <c r="X12" s="10">
        <v>28.06</v>
      </c>
      <c r="Y12" s="10">
        <v>28.13</v>
      </c>
      <c r="Z12" s="10">
        <v>26.97</v>
      </c>
      <c r="AA12" s="10">
        <v>27.01</v>
      </c>
      <c r="AB12" s="95">
        <v>4595300</v>
      </c>
      <c r="AC12" s="10">
        <v>27.01</v>
      </c>
      <c r="AD12" s="2">
        <f t="shared" si="0"/>
        <v>1.1600000000000001</v>
      </c>
      <c r="AE12" s="138">
        <f t="shared" si="1"/>
        <v>-4.3893805309734413E-2</v>
      </c>
    </row>
    <row r="13" spans="1:31" x14ac:dyDescent="0.25">
      <c r="H13" s="72"/>
      <c r="W13" s="133">
        <v>42621</v>
      </c>
      <c r="X13" s="10">
        <v>28.63</v>
      </c>
      <c r="Y13" s="10">
        <v>28.95</v>
      </c>
      <c r="Z13" s="10">
        <v>28.1</v>
      </c>
      <c r="AA13" s="10">
        <v>28.25</v>
      </c>
      <c r="AB13" s="95">
        <v>3951800</v>
      </c>
      <c r="AC13" s="10">
        <v>28.25</v>
      </c>
      <c r="AD13" s="2">
        <f t="shared" si="0"/>
        <v>0.84999999999999787</v>
      </c>
      <c r="AE13" s="138">
        <f t="shared" si="1"/>
        <v>-1.1200560028001405E-2</v>
      </c>
    </row>
    <row r="14" spans="1:31" x14ac:dyDescent="0.25">
      <c r="H14" s="72"/>
      <c r="W14" s="133">
        <v>42620</v>
      </c>
      <c r="X14" s="10">
        <v>28.52</v>
      </c>
      <c r="Y14" s="10">
        <v>29.16</v>
      </c>
      <c r="Z14" s="10">
        <v>28.18</v>
      </c>
      <c r="AA14" s="10">
        <v>28.57</v>
      </c>
      <c r="AB14" s="95">
        <v>4789500</v>
      </c>
      <c r="AC14" s="10">
        <v>28.57</v>
      </c>
      <c r="AD14" s="2">
        <f t="shared" si="0"/>
        <v>0.98000000000000043</v>
      </c>
      <c r="AE14" s="138">
        <f t="shared" si="1"/>
        <v>-2.7923211169283979E-3</v>
      </c>
    </row>
    <row r="15" spans="1:31" x14ac:dyDescent="0.25">
      <c r="H15" s="72"/>
      <c r="W15" s="133">
        <v>42619</v>
      </c>
      <c r="X15" s="10">
        <v>29.28</v>
      </c>
      <c r="Y15" s="10">
        <v>29.51</v>
      </c>
      <c r="Z15" s="10">
        <v>28.62</v>
      </c>
      <c r="AA15" s="10">
        <v>28.65</v>
      </c>
      <c r="AB15" s="95">
        <v>3807500</v>
      </c>
      <c r="AC15" s="10">
        <v>28.65</v>
      </c>
      <c r="AD15" s="2">
        <f t="shared" si="0"/>
        <v>0.89000000000000057</v>
      </c>
      <c r="AE15" s="138" t="e">
        <f t="shared" si="1"/>
        <v>#DIV/0!</v>
      </c>
    </row>
    <row r="16" spans="1:31" x14ac:dyDescent="0.25">
      <c r="H16" s="72"/>
      <c r="W16" s="133">
        <v>42619</v>
      </c>
      <c r="X16" s="10" t="s">
        <v>367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42615</v>
      </c>
      <c r="X17" s="10">
        <v>29.48</v>
      </c>
      <c r="Y17" s="10">
        <v>29.85</v>
      </c>
      <c r="Z17" s="10">
        <v>28.9</v>
      </c>
      <c r="AA17" s="10">
        <v>29.49</v>
      </c>
      <c r="AB17" s="95">
        <v>3842600</v>
      </c>
      <c r="AC17" s="10">
        <v>29.21</v>
      </c>
      <c r="AD17" s="2">
        <f t="shared" si="0"/>
        <v>0.95000000000000284</v>
      </c>
      <c r="AE17" s="138">
        <f t="shared" si="1"/>
        <v>1.072664359861597E-2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1287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30</v>
      </c>
      <c r="Y18" s="10">
        <v>30.03</v>
      </c>
      <c r="Z18" s="10">
        <v>29.04</v>
      </c>
      <c r="AA18" s="10">
        <v>29.17</v>
      </c>
      <c r="AB18" s="95">
        <v>6231100</v>
      </c>
      <c r="AC18" s="10">
        <v>28.9</v>
      </c>
      <c r="AD18" s="2">
        <f t="shared" si="0"/>
        <v>0.99000000000000199</v>
      </c>
      <c r="AE18" s="138">
        <f t="shared" si="1"/>
        <v>-2.9875797247398528E-2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30.3</v>
      </c>
      <c r="Y19" s="10">
        <v>30.39</v>
      </c>
      <c r="Z19" s="10">
        <v>29.55</v>
      </c>
      <c r="AA19" s="10">
        <v>30.07</v>
      </c>
      <c r="AB19" s="95">
        <v>8702700</v>
      </c>
      <c r="AC19" s="10">
        <v>29.79</v>
      </c>
      <c r="AD19" s="2">
        <f t="shared" si="0"/>
        <v>0.83999999999999986</v>
      </c>
      <c r="AE19" s="138">
        <f t="shared" si="1"/>
        <v>-1.2595293337752778E-2</v>
      </c>
    </row>
    <row r="20" spans="1:31" x14ac:dyDescent="0.25">
      <c r="W20" s="133">
        <v>42612</v>
      </c>
      <c r="X20" s="10">
        <v>27.95</v>
      </c>
      <c r="Y20" s="10">
        <v>30.96</v>
      </c>
      <c r="Z20" s="10">
        <v>27.69</v>
      </c>
      <c r="AA20" s="10">
        <v>30.45</v>
      </c>
      <c r="AB20" s="95">
        <v>21094800</v>
      </c>
      <c r="AC20" s="10">
        <v>30.17</v>
      </c>
      <c r="AD20" s="2">
        <f t="shared" si="0"/>
        <v>3.2699999999999996</v>
      </c>
      <c r="AE20" s="138">
        <f t="shared" si="1"/>
        <v>8.9563019140483924E-2</v>
      </c>
    </row>
    <row r="21" spans="1:31" x14ac:dyDescent="0.25">
      <c r="W21" s="133">
        <v>42611</v>
      </c>
      <c r="X21" s="10">
        <v>27.67</v>
      </c>
      <c r="Y21" s="10">
        <v>28.16</v>
      </c>
      <c r="Z21" s="10">
        <v>27.67</v>
      </c>
      <c r="AA21" s="10">
        <v>27.95</v>
      </c>
      <c r="AB21" s="95">
        <v>3132000</v>
      </c>
      <c r="AC21" s="10">
        <v>27.69</v>
      </c>
      <c r="AD21" s="2">
        <f t="shared" si="0"/>
        <v>0.48999999999999844</v>
      </c>
      <c r="AE21" s="138">
        <f t="shared" si="1"/>
        <v>1.2801755669348935E-2</v>
      </c>
    </row>
    <row r="22" spans="1:31" x14ac:dyDescent="0.25">
      <c r="W22" s="133">
        <v>42608</v>
      </c>
      <c r="X22" s="10">
        <v>28.67</v>
      </c>
      <c r="Y22" s="10">
        <v>28.9</v>
      </c>
      <c r="Z22" s="10">
        <v>27.47</v>
      </c>
      <c r="AA22" s="10">
        <v>27.6</v>
      </c>
      <c r="AB22" s="95">
        <v>5416500</v>
      </c>
      <c r="AC22" s="10">
        <v>27.34</v>
      </c>
      <c r="AD22" s="2">
        <f t="shared" si="0"/>
        <v>1.4299999999999997</v>
      </c>
      <c r="AE22" s="138">
        <f t="shared" si="1"/>
        <v>-3.1526744597945466E-2</v>
      </c>
    </row>
    <row r="23" spans="1:31" x14ac:dyDescent="0.25">
      <c r="W23" s="133">
        <v>42607</v>
      </c>
      <c r="X23" s="10">
        <v>28.5</v>
      </c>
      <c r="Y23" s="10">
        <v>28.8</v>
      </c>
      <c r="Z23" s="10">
        <v>28.33</v>
      </c>
      <c r="AA23" s="10">
        <v>28.5</v>
      </c>
      <c r="AB23" s="95">
        <v>2979000</v>
      </c>
      <c r="AC23" s="10">
        <v>28.23</v>
      </c>
      <c r="AD23" s="2">
        <f t="shared" si="0"/>
        <v>0.47000000000000242</v>
      </c>
      <c r="AE23" s="138">
        <f t="shared" si="1"/>
        <v>2.1299254526090383E-3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29.22</v>
      </c>
      <c r="Y24" s="10">
        <v>29.38</v>
      </c>
      <c r="Z24" s="10">
        <v>28.39</v>
      </c>
      <c r="AA24" s="10">
        <v>28.44</v>
      </c>
      <c r="AB24" s="95">
        <v>4235600</v>
      </c>
      <c r="AC24" s="10">
        <v>28.17</v>
      </c>
      <c r="AD24" s="2">
        <f t="shared" si="0"/>
        <v>0.98999999999999844</v>
      </c>
      <c r="AE24" s="138">
        <f t="shared" si="1"/>
        <v>-2.8620689655172393E-2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42605</v>
      </c>
      <c r="X25" s="10">
        <v>28.72</v>
      </c>
      <c r="Y25" s="10">
        <v>29.47</v>
      </c>
      <c r="Z25" s="10">
        <v>28.64</v>
      </c>
      <c r="AA25" s="10">
        <v>29.27</v>
      </c>
      <c r="AB25" s="95">
        <v>5265900</v>
      </c>
      <c r="AC25" s="10">
        <v>29</v>
      </c>
      <c r="AD25" s="2">
        <f t="shared" si="0"/>
        <v>0.82999999999999829</v>
      </c>
      <c r="AE25" s="138">
        <f t="shared" si="1"/>
        <v>3.0927835051546504E-2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42604</v>
      </c>
      <c r="X26" s="10">
        <v>27.87</v>
      </c>
      <c r="Y26" s="10">
        <v>28.43</v>
      </c>
      <c r="Z26" s="10">
        <v>27.72</v>
      </c>
      <c r="AA26" s="10">
        <v>28.39</v>
      </c>
      <c r="AB26" s="95">
        <v>3536500</v>
      </c>
      <c r="AC26" s="10">
        <v>28.13</v>
      </c>
      <c r="AD26" s="2">
        <f t="shared" si="0"/>
        <v>0.71000000000000085</v>
      </c>
      <c r="AE26" s="138">
        <f t="shared" si="1"/>
        <v>1.1506652283351348E-2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42601</v>
      </c>
      <c r="X27" s="10">
        <v>27.65</v>
      </c>
      <c r="Y27" s="10">
        <v>28.15</v>
      </c>
      <c r="Z27" s="10">
        <v>27.44</v>
      </c>
      <c r="AA27" s="10">
        <v>28.07</v>
      </c>
      <c r="AB27" s="95">
        <v>3010000</v>
      </c>
      <c r="AC27" s="10">
        <v>27.81</v>
      </c>
      <c r="AD27" s="2">
        <f t="shared" si="0"/>
        <v>0.7099999999999973</v>
      </c>
      <c r="AE27" s="138">
        <f t="shared" si="1"/>
        <v>3.9711191335740637E-3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42600</v>
      </c>
      <c r="X28" s="10">
        <v>27.86</v>
      </c>
      <c r="Y28" s="10">
        <v>28.03</v>
      </c>
      <c r="Z28" s="10">
        <v>27.62</v>
      </c>
      <c r="AA28" s="10">
        <v>27.96</v>
      </c>
      <c r="AB28" s="95">
        <v>4276700</v>
      </c>
      <c r="AC28" s="10">
        <v>27.7</v>
      </c>
      <c r="AD28" s="2">
        <f t="shared" si="0"/>
        <v>0.41000000000000014</v>
      </c>
      <c r="AE28" s="138">
        <f t="shared" si="1"/>
        <v>5.8097312999274564E-3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42599</v>
      </c>
      <c r="X29" s="10">
        <v>27.8</v>
      </c>
      <c r="Y29" s="10">
        <v>27.97</v>
      </c>
      <c r="Z29" s="10">
        <v>27.37</v>
      </c>
      <c r="AA29" s="10">
        <v>27.8</v>
      </c>
      <c r="AB29" s="95">
        <v>4616900</v>
      </c>
      <c r="AC29" s="10">
        <v>27.54</v>
      </c>
      <c r="AD29" s="2">
        <f t="shared" si="0"/>
        <v>0.59999999999999787</v>
      </c>
      <c r="AE29" s="138">
        <f t="shared" si="1"/>
        <v>-9.7087378640776656E-3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42598</v>
      </c>
      <c r="X30" s="10">
        <v>28.5</v>
      </c>
      <c r="Y30" s="10">
        <v>28.7</v>
      </c>
      <c r="Z30" s="10">
        <v>27.85</v>
      </c>
      <c r="AA30" s="10">
        <v>28.07</v>
      </c>
      <c r="AB30" s="95">
        <v>4670000</v>
      </c>
      <c r="AC30" s="10">
        <v>27.81</v>
      </c>
      <c r="AD30" s="2">
        <f t="shared" si="0"/>
        <v>0.84999999999999787</v>
      </c>
      <c r="AE30" s="138">
        <f t="shared" si="1"/>
        <v>-1.2428977272727293E-2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42597</v>
      </c>
      <c r="X31" s="10">
        <v>27.26</v>
      </c>
      <c r="Y31" s="10">
        <v>28.5</v>
      </c>
      <c r="Z31" s="10">
        <v>27.19</v>
      </c>
      <c r="AA31" s="10">
        <v>28.43</v>
      </c>
      <c r="AB31" s="95">
        <v>4628700</v>
      </c>
      <c r="AC31" s="10">
        <v>28.16</v>
      </c>
      <c r="AD31" s="2">
        <f t="shared" si="0"/>
        <v>1.3099999999999987</v>
      </c>
      <c r="AE31" s="138">
        <f t="shared" si="1"/>
        <v>4.5673969550686921E-2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42594</v>
      </c>
      <c r="X32" s="10">
        <v>28.11</v>
      </c>
      <c r="Y32" s="10">
        <v>28.5</v>
      </c>
      <c r="Z32" s="10">
        <v>27.13</v>
      </c>
      <c r="AA32" s="10">
        <v>27.18</v>
      </c>
      <c r="AB32" s="95">
        <v>5417400</v>
      </c>
      <c r="AC32" s="10">
        <v>26.93</v>
      </c>
      <c r="AD32" s="2">
        <f t="shared" si="0"/>
        <v>1.370000000000001</v>
      </c>
      <c r="AE32" s="138">
        <f t="shared" si="1"/>
        <v>-3.3034111310592529E-2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42593</v>
      </c>
      <c r="X33" s="10">
        <v>27.94</v>
      </c>
      <c r="Y33" s="10">
        <v>28.18</v>
      </c>
      <c r="Z33" s="10">
        <v>27.3</v>
      </c>
      <c r="AA33" s="10">
        <v>28.11</v>
      </c>
      <c r="AB33" s="95">
        <v>4386000</v>
      </c>
      <c r="AC33" s="10">
        <v>27.85</v>
      </c>
      <c r="AD33" s="2">
        <f t="shared" si="0"/>
        <v>0.87999999999999901</v>
      </c>
      <c r="AE33" s="138">
        <f t="shared" si="1"/>
        <v>8.3272990586531481E-3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42592</v>
      </c>
      <c r="X34" s="10">
        <v>28.31</v>
      </c>
      <c r="Y34" s="10">
        <v>28.7</v>
      </c>
      <c r="Z34" s="10">
        <v>27.79</v>
      </c>
      <c r="AA34" s="10">
        <v>27.88</v>
      </c>
      <c r="AB34" s="95">
        <v>5130600</v>
      </c>
      <c r="AC34" s="10">
        <v>27.62</v>
      </c>
      <c r="AD34" s="2">
        <f t="shared" si="0"/>
        <v>0.91000000000000014</v>
      </c>
      <c r="AE34" s="138">
        <f t="shared" si="1"/>
        <v>-1.1806797853309403E-2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42591</v>
      </c>
      <c r="X35" s="10">
        <v>28.39</v>
      </c>
      <c r="Y35" s="10">
        <v>28.66</v>
      </c>
      <c r="Z35" s="10">
        <v>28.12</v>
      </c>
      <c r="AA35" s="10">
        <v>28.21</v>
      </c>
      <c r="AB35" s="95">
        <v>4342300</v>
      </c>
      <c r="AC35" s="10">
        <v>27.95</v>
      </c>
      <c r="AD35" s="2">
        <f t="shared" si="0"/>
        <v>0.53999999999999915</v>
      </c>
      <c r="AE35" s="138">
        <f t="shared" si="1"/>
        <v>-3.920171062009925E-3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42590</v>
      </c>
      <c r="X36" s="10">
        <v>27.47</v>
      </c>
      <c r="Y36" s="10">
        <v>28.4</v>
      </c>
      <c r="Z36" s="10">
        <v>27.47</v>
      </c>
      <c r="AA36" s="10">
        <v>28.32</v>
      </c>
      <c r="AB36" s="95">
        <v>4755700</v>
      </c>
      <c r="AC36" s="10">
        <v>28.06</v>
      </c>
      <c r="AD36" s="2">
        <f t="shared" si="0"/>
        <v>0.92999999999999972</v>
      </c>
      <c r="AE36" s="138">
        <f t="shared" si="1"/>
        <v>3.8490007401924542E-2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42587</v>
      </c>
      <c r="X37" s="10">
        <v>26.65</v>
      </c>
      <c r="Y37" s="10">
        <v>27.69</v>
      </c>
      <c r="Z37" s="10">
        <v>26.51</v>
      </c>
      <c r="AA37" s="10">
        <v>27.27</v>
      </c>
      <c r="AB37" s="95">
        <v>6205800</v>
      </c>
      <c r="AC37" s="10">
        <v>27.02</v>
      </c>
      <c r="AD37" s="2">
        <f t="shared" si="0"/>
        <v>1.1799999999999997</v>
      </c>
      <c r="AE37" s="138">
        <f t="shared" si="1"/>
        <v>3.1691485299732758E-2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42586</v>
      </c>
      <c r="X38" s="10">
        <v>27.11</v>
      </c>
      <c r="Y38" s="10">
        <v>27.11</v>
      </c>
      <c r="Z38" s="10">
        <v>25.98</v>
      </c>
      <c r="AA38" s="10">
        <v>26.44</v>
      </c>
      <c r="AB38" s="95">
        <v>6586900</v>
      </c>
      <c r="AC38" s="10">
        <v>26.19</v>
      </c>
      <c r="AD38" s="2">
        <f t="shared" si="0"/>
        <v>1.129999999999999</v>
      </c>
      <c r="AE38" s="138">
        <f t="shared" si="1"/>
        <v>-3.1792975970425075E-2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42585</v>
      </c>
      <c r="X39" s="10">
        <v>27.11</v>
      </c>
      <c r="Y39" s="10">
        <v>27.75</v>
      </c>
      <c r="Z39" s="10">
        <v>26.85</v>
      </c>
      <c r="AA39" s="10">
        <v>27.3</v>
      </c>
      <c r="AB39" s="95">
        <v>6253300</v>
      </c>
      <c r="AC39" s="10">
        <v>27.05</v>
      </c>
      <c r="AD39" s="2">
        <f t="shared" si="0"/>
        <v>0.89999999999999858</v>
      </c>
      <c r="AE39" s="138">
        <f t="shared" si="1"/>
        <v>1.4809329877822908E-3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67" t="s">
        <v>78</v>
      </c>
      <c r="P40" s="567"/>
      <c r="W40" s="133">
        <v>42584</v>
      </c>
      <c r="X40" s="10">
        <v>26.42</v>
      </c>
      <c r="Y40" s="10">
        <v>28.06</v>
      </c>
      <c r="Z40" s="10">
        <v>26.42</v>
      </c>
      <c r="AA40" s="10">
        <v>27.26</v>
      </c>
      <c r="AB40" s="95">
        <v>8097800</v>
      </c>
      <c r="AC40" s="10">
        <v>27.01</v>
      </c>
      <c r="AD40" s="2">
        <f t="shared" si="0"/>
        <v>1.639999999999997</v>
      </c>
      <c r="AE40" s="138">
        <f t="shared" si="1"/>
        <v>2.3881728582259454E-2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27.302000000000003</v>
      </c>
      <c r="Q41" s="2"/>
      <c r="W41" s="133">
        <v>42583</v>
      </c>
      <c r="X41" s="10">
        <v>27.02</v>
      </c>
      <c r="Y41" s="10">
        <v>27.13</v>
      </c>
      <c r="Z41" s="10">
        <v>26.41</v>
      </c>
      <c r="AA41" s="10">
        <v>26.63</v>
      </c>
      <c r="AB41" s="95">
        <v>6613100</v>
      </c>
      <c r="AC41" s="10">
        <v>26.38</v>
      </c>
      <c r="AD41" s="2">
        <f t="shared" si="0"/>
        <v>0.71999999999999886</v>
      </c>
      <c r="AE41" s="138">
        <f t="shared" si="1"/>
        <v>-1.3831775700934634E-2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>C42*(E42-D42)</f>
        <v>-9.9999999999999645</v>
      </c>
      <c r="G42" s="40">
        <f>D42*C42</f>
        <v>1287</v>
      </c>
      <c r="H42" s="231">
        <f>(E42-D42)/D42</f>
        <v>-7.7700077700077431E-3</v>
      </c>
      <c r="I42" s="40"/>
      <c r="O42" s="83">
        <v>1.0900000000000001</v>
      </c>
      <c r="P42" s="83">
        <f t="shared" ref="P42:P61" si="30">O42*$Q$4</f>
        <v>27.053800000000003</v>
      </c>
      <c r="Q42" s="2"/>
      <c r="T42" s="91" t="s">
        <v>113</v>
      </c>
      <c r="W42" s="133">
        <v>42580</v>
      </c>
      <c r="X42" s="10">
        <v>27.53</v>
      </c>
      <c r="Y42" s="10">
        <v>27.54</v>
      </c>
      <c r="Z42" s="10">
        <v>26.63</v>
      </c>
      <c r="AA42" s="10">
        <v>27</v>
      </c>
      <c r="AB42" s="95">
        <v>9051400</v>
      </c>
      <c r="AC42" s="10">
        <v>26.75</v>
      </c>
      <c r="AD42" s="2">
        <f t="shared" si="0"/>
        <v>0.91000000000000014</v>
      </c>
      <c r="AE42" s="138">
        <f t="shared" si="1"/>
        <v>-2.3366192040890854E-2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>C43*(E43-D43)</f>
        <v>-45.999999999999908</v>
      </c>
      <c r="G43" s="40">
        <f>D43*C43</f>
        <v>1287</v>
      </c>
      <c r="H43" s="231">
        <f>(E43-D43)/D43</f>
        <v>-3.5742035742035674E-2</v>
      </c>
      <c r="I43" s="40"/>
      <c r="O43" s="83">
        <v>1.08</v>
      </c>
      <c r="P43" s="83">
        <f t="shared" si="30"/>
        <v>26.805600000000002</v>
      </c>
      <c r="Q43" s="2"/>
      <c r="T43" s="128" t="s">
        <v>98</v>
      </c>
      <c r="U43" s="129">
        <v>25.55</v>
      </c>
      <c r="W43" s="133">
        <v>42579</v>
      </c>
      <c r="X43" s="10">
        <v>28.32</v>
      </c>
      <c r="Y43" s="10">
        <v>28.37</v>
      </c>
      <c r="Z43" s="10">
        <v>27.43</v>
      </c>
      <c r="AA43" s="10">
        <v>27.65</v>
      </c>
      <c r="AB43" s="95">
        <v>5901100</v>
      </c>
      <c r="AC43" s="10">
        <v>27.39</v>
      </c>
      <c r="AD43" s="2">
        <f t="shared" si="0"/>
        <v>0.94000000000000128</v>
      </c>
      <c r="AE43" s="138">
        <f t="shared" si="1"/>
        <v>-4.2642432715833567E-2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26.557400000000001</v>
      </c>
      <c r="Q44" s="2"/>
      <c r="T44" s="93" t="s">
        <v>99</v>
      </c>
      <c r="U44" s="130">
        <v>25.42</v>
      </c>
      <c r="W44" s="133">
        <v>42578</v>
      </c>
      <c r="X44" s="10">
        <v>29.43</v>
      </c>
      <c r="Y44" s="10">
        <v>29.69</v>
      </c>
      <c r="Z44" s="10">
        <v>28.58</v>
      </c>
      <c r="AA44" s="10">
        <v>28.88</v>
      </c>
      <c r="AB44" s="95">
        <v>3798800</v>
      </c>
      <c r="AC44" s="10">
        <v>28.61</v>
      </c>
      <c r="AD44" s="2">
        <f t="shared" si="0"/>
        <v>1.110000000000003</v>
      </c>
      <c r="AE44" s="138">
        <f t="shared" si="1"/>
        <v>-1.5823873409012812E-2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26.309200000000001</v>
      </c>
      <c r="Q45" s="2"/>
      <c r="T45" s="93" t="s">
        <v>100</v>
      </c>
      <c r="U45" s="130" t="s">
        <v>622</v>
      </c>
      <c r="W45" s="133">
        <v>42577</v>
      </c>
      <c r="X45" s="10">
        <v>28.63</v>
      </c>
      <c r="Y45" s="10">
        <v>29.46</v>
      </c>
      <c r="Z45" s="10">
        <v>28.5</v>
      </c>
      <c r="AA45" s="10">
        <v>29.34</v>
      </c>
      <c r="AB45" s="95">
        <v>3773700</v>
      </c>
      <c r="AC45" s="10">
        <v>29.07</v>
      </c>
      <c r="AD45" s="2">
        <f t="shared" si="0"/>
        <v>0.96000000000000085</v>
      </c>
      <c r="AE45" s="138">
        <f t="shared" si="1"/>
        <v>2.5035260930888592E-2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26.061</v>
      </c>
      <c r="Q46" s="2"/>
      <c r="T46" s="93" t="s">
        <v>101</v>
      </c>
      <c r="U46" s="130" t="s">
        <v>623</v>
      </c>
      <c r="W46" s="133">
        <v>42576</v>
      </c>
      <c r="X46" s="10">
        <v>28.24</v>
      </c>
      <c r="Y46" s="10">
        <v>28.65</v>
      </c>
      <c r="Z46" s="10">
        <v>27.98</v>
      </c>
      <c r="AA46" s="10">
        <v>28.63</v>
      </c>
      <c r="AB46" s="95">
        <v>4375000</v>
      </c>
      <c r="AC46" s="10">
        <v>28.36</v>
      </c>
      <c r="AD46" s="2">
        <f t="shared" si="0"/>
        <v>0.66999999999999815</v>
      </c>
      <c r="AE46" s="138">
        <f t="shared" si="1"/>
        <v>1.2134189864382527E-2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25.812800000000003</v>
      </c>
      <c r="Q47" s="2"/>
      <c r="T47" s="93" t="s">
        <v>102</v>
      </c>
      <c r="U47" s="130">
        <v>26.46</v>
      </c>
      <c r="W47" s="133">
        <v>42573</v>
      </c>
      <c r="X47" s="10">
        <v>28.74</v>
      </c>
      <c r="Y47" s="10">
        <v>28.97</v>
      </c>
      <c r="Z47" s="10">
        <v>28.24</v>
      </c>
      <c r="AA47" s="10">
        <v>28.28</v>
      </c>
      <c r="AB47" s="95">
        <v>3892600</v>
      </c>
      <c r="AC47" s="10">
        <v>28.02</v>
      </c>
      <c r="AD47" s="2">
        <f t="shared" si="0"/>
        <v>0.73000000000000043</v>
      </c>
      <c r="AE47" s="138">
        <f t="shared" si="1"/>
        <v>-2.0964360587002129E-2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0"/>
        <v>25.564600000000002</v>
      </c>
      <c r="Q48" s="2"/>
      <c r="T48" s="93" t="s">
        <v>103</v>
      </c>
      <c r="U48" s="130">
        <v>-0.59522699999999995</v>
      </c>
      <c r="W48" s="133">
        <v>42572</v>
      </c>
      <c r="X48" s="10">
        <v>29.02</v>
      </c>
      <c r="Y48" s="10">
        <v>29.41</v>
      </c>
      <c r="Z48" s="10">
        <v>28.66</v>
      </c>
      <c r="AA48" s="10">
        <v>28.89</v>
      </c>
      <c r="AB48" s="95">
        <v>4071100</v>
      </c>
      <c r="AC48" s="10">
        <v>28.62</v>
      </c>
      <c r="AD48" s="2">
        <f t="shared" si="0"/>
        <v>0.75</v>
      </c>
      <c r="AE48" s="138">
        <f t="shared" si="1"/>
        <v>-4.1753653444676075E-3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0"/>
        <v>25.316400000000002</v>
      </c>
      <c r="Q49" s="2"/>
      <c r="T49" s="93" t="s">
        <v>123</v>
      </c>
      <c r="U49" s="130" t="s">
        <v>312</v>
      </c>
      <c r="W49" s="133">
        <v>42571</v>
      </c>
      <c r="X49" s="10">
        <v>28.58</v>
      </c>
      <c r="Y49" s="10">
        <v>29.58</v>
      </c>
      <c r="Z49" s="10">
        <v>28.3</v>
      </c>
      <c r="AA49" s="10">
        <v>29.01</v>
      </c>
      <c r="AB49" s="95">
        <v>5825800</v>
      </c>
      <c r="AC49" s="10">
        <v>28.74</v>
      </c>
      <c r="AD49" s="2">
        <f t="shared" si="0"/>
        <v>1.2799999999999976</v>
      </c>
      <c r="AE49" s="138">
        <f t="shared" si="1"/>
        <v>1.1615628299894265E-2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0"/>
        <v>25.068200000000001</v>
      </c>
      <c r="Q50" s="2"/>
      <c r="T50" s="93"/>
      <c r="U50" s="130"/>
      <c r="W50" s="133">
        <v>42570</v>
      </c>
      <c r="X50" s="10">
        <v>28.8</v>
      </c>
      <c r="Y50" s="10">
        <v>29.24</v>
      </c>
      <c r="Z50" s="10">
        <v>28.29</v>
      </c>
      <c r="AA50" s="10">
        <v>28.68</v>
      </c>
      <c r="AB50" s="95">
        <v>6292700</v>
      </c>
      <c r="AC50" s="10">
        <v>28.41</v>
      </c>
      <c r="AD50" s="2">
        <f t="shared" si="0"/>
        <v>0.94999999999999929</v>
      </c>
      <c r="AE50" s="138">
        <f t="shared" si="1"/>
        <v>-2.0682523267838704E-2</v>
      </c>
    </row>
    <row r="51" spans="1:31" x14ac:dyDescent="0.25">
      <c r="O51" s="83">
        <v>1</v>
      </c>
      <c r="P51" s="83">
        <f t="shared" si="30"/>
        <v>24.82</v>
      </c>
      <c r="Q51" s="2"/>
      <c r="T51" s="93" t="s">
        <v>105</v>
      </c>
      <c r="U51" s="130" t="s">
        <v>624</v>
      </c>
      <c r="W51" s="133">
        <v>42569</v>
      </c>
      <c r="X51" s="10">
        <v>28.62</v>
      </c>
      <c r="Y51" s="10">
        <v>29.37</v>
      </c>
      <c r="Z51" s="10">
        <v>28.26</v>
      </c>
      <c r="AA51" s="10">
        <v>29.28</v>
      </c>
      <c r="AB51" s="95">
        <v>5520600</v>
      </c>
      <c r="AC51" s="10">
        <v>29.01</v>
      </c>
      <c r="AD51" s="2">
        <f t="shared" si="0"/>
        <v>1.1099999999999994</v>
      </c>
      <c r="AE51" s="138">
        <f t="shared" si="1"/>
        <v>2.0760028149190646E-2</v>
      </c>
    </row>
    <row r="52" spans="1:31" x14ac:dyDescent="0.25">
      <c r="O52" s="83">
        <v>0.99</v>
      </c>
      <c r="P52" s="83">
        <f t="shared" si="30"/>
        <v>24.5718</v>
      </c>
      <c r="Q52" s="2"/>
      <c r="T52" s="93" t="s">
        <v>106</v>
      </c>
      <c r="U52" s="130" t="s">
        <v>420</v>
      </c>
      <c r="W52" s="133">
        <v>42566</v>
      </c>
      <c r="X52" s="10">
        <v>28.3</v>
      </c>
      <c r="Y52" s="10">
        <v>28.71</v>
      </c>
      <c r="Z52" s="10">
        <v>27.95</v>
      </c>
      <c r="AA52" s="10">
        <v>28.69</v>
      </c>
      <c r="AB52" s="95">
        <v>4862000</v>
      </c>
      <c r="AC52" s="10">
        <v>28.42</v>
      </c>
      <c r="AD52" s="2">
        <f t="shared" si="0"/>
        <v>0.76000000000000156</v>
      </c>
      <c r="AE52" s="138">
        <f t="shared" si="1"/>
        <v>1.7908309455587412E-2</v>
      </c>
    </row>
    <row r="53" spans="1:31" x14ac:dyDescent="0.25">
      <c r="O53" s="83">
        <v>0.98</v>
      </c>
      <c r="P53" s="83">
        <f t="shared" si="30"/>
        <v>24.323599999999999</v>
      </c>
      <c r="Q53" s="2"/>
      <c r="T53" s="93" t="s">
        <v>107</v>
      </c>
      <c r="U53" s="131">
        <v>5474153</v>
      </c>
      <c r="W53" s="133">
        <v>42565</v>
      </c>
      <c r="X53" s="10">
        <v>27.62</v>
      </c>
      <c r="Y53" s="10">
        <v>28.67</v>
      </c>
      <c r="Z53" s="10">
        <v>27.36</v>
      </c>
      <c r="AA53" s="10">
        <v>28.18</v>
      </c>
      <c r="AB53" s="95">
        <v>6964800</v>
      </c>
      <c r="AC53" s="10">
        <v>27.92</v>
      </c>
      <c r="AD53" s="2">
        <f t="shared" si="0"/>
        <v>1.3100000000000023</v>
      </c>
      <c r="AE53" s="138">
        <f t="shared" si="1"/>
        <v>2.8360957642725726E-2</v>
      </c>
    </row>
    <row r="54" spans="1:31" x14ac:dyDescent="0.25">
      <c r="O54" s="83">
        <v>0.97</v>
      </c>
      <c r="P54" s="83">
        <f t="shared" si="30"/>
        <v>24.075399999999998</v>
      </c>
      <c r="T54" s="93" t="s">
        <v>110</v>
      </c>
      <c r="U54" s="131">
        <v>5356220</v>
      </c>
      <c r="W54" s="133">
        <v>42564</v>
      </c>
      <c r="X54" s="10">
        <v>26.15</v>
      </c>
      <c r="Y54" s="10">
        <v>27.42</v>
      </c>
      <c r="Z54" s="10">
        <v>25.94</v>
      </c>
      <c r="AA54" s="10">
        <v>27.41</v>
      </c>
      <c r="AB54" s="95">
        <v>7547700</v>
      </c>
      <c r="AC54" s="10">
        <v>27.15</v>
      </c>
      <c r="AD54" s="2">
        <f t="shared" si="0"/>
        <v>1.4800000000000004</v>
      </c>
      <c r="AE54" s="138">
        <f t="shared" si="1"/>
        <v>3.5074342356080646E-2</v>
      </c>
    </row>
    <row r="55" spans="1:31" x14ac:dyDescent="0.25">
      <c r="O55" s="83">
        <v>0.96</v>
      </c>
      <c r="P55" s="83">
        <f t="shared" si="30"/>
        <v>23.827199999999998</v>
      </c>
      <c r="T55" s="93" t="s">
        <v>108</v>
      </c>
      <c r="U55" s="130" t="s">
        <v>625</v>
      </c>
      <c r="W55" s="133">
        <v>42563</v>
      </c>
      <c r="X55" s="10">
        <v>25.74</v>
      </c>
      <c r="Y55" s="10">
        <v>26.83</v>
      </c>
      <c r="Z55" s="10">
        <v>25.74</v>
      </c>
      <c r="AA55" s="10">
        <v>26.48</v>
      </c>
      <c r="AB55" s="95">
        <v>6540500</v>
      </c>
      <c r="AC55" s="10">
        <v>26.23</v>
      </c>
      <c r="AD55" s="2">
        <f t="shared" si="0"/>
        <v>1.0899999999999999</v>
      </c>
      <c r="AE55" s="138">
        <f t="shared" si="1"/>
        <v>3.0648330058939077E-2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0"/>
        <v>23.579000000000001</v>
      </c>
      <c r="T56" s="93" t="s">
        <v>111</v>
      </c>
      <c r="U56" s="130">
        <v>15.64</v>
      </c>
      <c r="W56" s="133">
        <v>42562</v>
      </c>
      <c r="X56" s="10">
        <v>25.7</v>
      </c>
      <c r="Y56" s="10">
        <v>26.2</v>
      </c>
      <c r="Z56" s="10">
        <v>25.59</v>
      </c>
      <c r="AA56" s="10">
        <v>25.69</v>
      </c>
      <c r="AB56" s="95">
        <v>3561400</v>
      </c>
      <c r="AC56" s="10">
        <v>25.45</v>
      </c>
      <c r="AD56" s="2">
        <f t="shared" si="0"/>
        <v>0.60999999999999943</v>
      </c>
      <c r="AE56" s="138">
        <f t="shared" si="1"/>
        <v>8.3201267828842962E-3</v>
      </c>
    </row>
    <row r="57" spans="1:31" x14ac:dyDescent="0.25">
      <c r="A57" s="498" t="s">
        <v>1</v>
      </c>
      <c r="B57" s="498" t="s">
        <v>2</v>
      </c>
      <c r="C57" s="498" t="s">
        <v>4</v>
      </c>
      <c r="D57" s="499" t="s">
        <v>5</v>
      </c>
      <c r="E57" s="499" t="s">
        <v>94</v>
      </c>
      <c r="F57" s="499" t="s">
        <v>60</v>
      </c>
      <c r="G57" s="498" t="s">
        <v>3</v>
      </c>
      <c r="H57" s="498" t="s">
        <v>6</v>
      </c>
      <c r="I57" s="499" t="s">
        <v>7</v>
      </c>
      <c r="J57" s="499" t="s">
        <v>95</v>
      </c>
      <c r="K57" s="499" t="s">
        <v>61</v>
      </c>
      <c r="L57" s="498" t="s">
        <v>37</v>
      </c>
      <c r="M57" s="498" t="s">
        <v>38</v>
      </c>
      <c r="O57" s="83">
        <v>0.94</v>
      </c>
      <c r="P57" s="83">
        <f t="shared" si="30"/>
        <v>23.3308</v>
      </c>
      <c r="T57" s="93" t="s">
        <v>112</v>
      </c>
      <c r="U57" s="130">
        <v>1.59</v>
      </c>
      <c r="W57" s="133">
        <v>42559</v>
      </c>
      <c r="X57" s="10">
        <v>25.39</v>
      </c>
      <c r="Y57" s="10">
        <v>25.6</v>
      </c>
      <c r="Z57" s="10">
        <v>24.99</v>
      </c>
      <c r="AA57" s="10">
        <v>25.48</v>
      </c>
      <c r="AB57" s="95">
        <v>4398700</v>
      </c>
      <c r="AC57" s="10">
        <v>25.24</v>
      </c>
      <c r="AD57" s="2">
        <f t="shared" si="0"/>
        <v>0.61000000000000298</v>
      </c>
      <c r="AE57" s="138">
        <f t="shared" si="1"/>
        <v>1.9386106623586308E-2</v>
      </c>
    </row>
    <row r="58" spans="1:31" x14ac:dyDescent="0.25">
      <c r="A58" s="500" t="s">
        <v>252</v>
      </c>
      <c r="B58" s="501">
        <v>42548</v>
      </c>
      <c r="C58" s="502">
        <v>100</v>
      </c>
      <c r="D58" s="503">
        <v>25</v>
      </c>
      <c r="E58" s="503">
        <v>0</v>
      </c>
      <c r="F58" s="503">
        <f>D58*C58+E58</f>
        <v>2500</v>
      </c>
      <c r="G58" s="501">
        <v>42584</v>
      </c>
      <c r="H58" s="504">
        <v>100</v>
      </c>
      <c r="I58" s="503">
        <v>27.88</v>
      </c>
      <c r="J58" s="503">
        <v>0.06</v>
      </c>
      <c r="K58" s="503">
        <f>H58*I58-J58</f>
        <v>2787.94</v>
      </c>
      <c r="L58" s="501" t="s">
        <v>274</v>
      </c>
      <c r="M58" s="502"/>
      <c r="O58" s="83">
        <v>0.93</v>
      </c>
      <c r="P58" s="83">
        <f t="shared" si="30"/>
        <v>23.082600000000003</v>
      </c>
      <c r="T58" s="93" t="s">
        <v>109</v>
      </c>
      <c r="U58" s="130" t="s">
        <v>254</v>
      </c>
      <c r="W58" s="133">
        <v>42558</v>
      </c>
      <c r="X58" s="10">
        <v>25.43</v>
      </c>
      <c r="Y58" s="10">
        <v>25.71</v>
      </c>
      <c r="Z58" s="10">
        <v>24.84</v>
      </c>
      <c r="AA58" s="10">
        <v>24.99</v>
      </c>
      <c r="AB58" s="95">
        <v>4477100</v>
      </c>
      <c r="AC58" s="10">
        <v>24.76</v>
      </c>
      <c r="AD58" s="2">
        <f t="shared" si="0"/>
        <v>0.87000000000000099</v>
      </c>
      <c r="AE58" s="138">
        <f t="shared" si="1"/>
        <v>-9.203681472588876E-3</v>
      </c>
    </row>
    <row r="59" spans="1:31" x14ac:dyDescent="0.25">
      <c r="A59" s="505" t="s">
        <v>71</v>
      </c>
      <c r="B59" s="501"/>
      <c r="C59" s="502"/>
      <c r="D59" s="503"/>
      <c r="E59" s="503"/>
      <c r="F59" s="503"/>
      <c r="G59" s="502"/>
      <c r="H59" s="504"/>
      <c r="I59" s="503"/>
      <c r="J59" s="503"/>
      <c r="K59" s="503"/>
      <c r="L59" s="502"/>
      <c r="M59" s="502"/>
      <c r="O59" s="83">
        <v>0.92</v>
      </c>
      <c r="P59" s="83">
        <f t="shared" si="30"/>
        <v>22.834400000000002</v>
      </c>
      <c r="W59" s="133">
        <v>42557</v>
      </c>
      <c r="X59" s="10">
        <v>25.44</v>
      </c>
      <c r="Y59" s="10">
        <v>25.48</v>
      </c>
      <c r="Z59" s="10">
        <v>24.45</v>
      </c>
      <c r="AA59" s="10">
        <v>25.23</v>
      </c>
      <c r="AB59" s="95">
        <v>4557800</v>
      </c>
      <c r="AC59" s="10">
        <v>24.99</v>
      </c>
      <c r="AD59" s="2">
        <f t="shared" si="0"/>
        <v>1.0300000000000011</v>
      </c>
      <c r="AE59" s="138">
        <f t="shared" si="1"/>
        <v>-9.5124851367420771E-3</v>
      </c>
    </row>
    <row r="60" spans="1:31" x14ac:dyDescent="0.25">
      <c r="A60" s="502"/>
      <c r="B60" s="501"/>
      <c r="C60" s="502"/>
      <c r="D60" s="503"/>
      <c r="E60" s="503"/>
      <c r="F60" s="503"/>
      <c r="G60" s="502"/>
      <c r="H60" s="504"/>
      <c r="I60" s="503"/>
      <c r="J60" s="503"/>
      <c r="K60" s="503"/>
      <c r="L60" s="502"/>
      <c r="M60" s="502"/>
      <c r="O60" s="83">
        <v>0.91</v>
      </c>
      <c r="P60" s="83">
        <f t="shared" si="30"/>
        <v>22.586200000000002</v>
      </c>
      <c r="W60" s="133">
        <v>42556</v>
      </c>
      <c r="X60" s="10">
        <v>26.24</v>
      </c>
      <c r="Y60" s="10">
        <v>26.56</v>
      </c>
      <c r="Z60" s="10">
        <v>25.24</v>
      </c>
      <c r="AA60" s="10">
        <v>25.47</v>
      </c>
      <c r="AB60" s="95">
        <v>3895700</v>
      </c>
      <c r="AC60" s="10">
        <v>25.23</v>
      </c>
      <c r="AD60" s="2">
        <f t="shared" si="0"/>
        <v>1.3200000000000003</v>
      </c>
      <c r="AE60" s="138">
        <f t="shared" si="1"/>
        <v>-4.1413373860182401E-2</v>
      </c>
    </row>
    <row r="61" spans="1:31" x14ac:dyDescent="0.25">
      <c r="A61" s="502"/>
      <c r="B61" s="501"/>
      <c r="C61" s="502"/>
      <c r="D61" s="503"/>
      <c r="E61" s="503"/>
      <c r="F61" s="503"/>
      <c r="G61" s="502"/>
      <c r="H61" s="504"/>
      <c r="I61" s="503"/>
      <c r="J61" s="503"/>
      <c r="K61" s="503"/>
      <c r="L61" s="502"/>
      <c r="M61" s="502"/>
      <c r="O61" s="83">
        <v>0.9</v>
      </c>
      <c r="P61" s="83">
        <f t="shared" si="30"/>
        <v>22.338000000000001</v>
      </c>
      <c r="W61" s="133">
        <v>42552</v>
      </c>
      <c r="X61" s="10">
        <v>26.03</v>
      </c>
      <c r="Y61" s="10">
        <v>26.87</v>
      </c>
      <c r="Z61" s="10">
        <v>26.02</v>
      </c>
      <c r="AA61" s="10">
        <v>26.57</v>
      </c>
      <c r="AB61" s="95">
        <v>3845900</v>
      </c>
      <c r="AC61" s="10">
        <v>26.32</v>
      </c>
      <c r="AD61" s="2">
        <f t="shared" si="0"/>
        <v>0.85000000000000142</v>
      </c>
      <c r="AE61" s="138">
        <f t="shared" si="1"/>
        <v>1.4649190439475657E-2</v>
      </c>
    </row>
    <row r="62" spans="1:31" x14ac:dyDescent="0.25">
      <c r="A62" s="502"/>
      <c r="B62" s="501"/>
      <c r="C62" s="502"/>
      <c r="D62" s="503"/>
      <c r="E62" s="503"/>
      <c r="F62" s="503"/>
      <c r="G62" s="502"/>
      <c r="H62" s="504"/>
      <c r="I62" s="503"/>
      <c r="J62" s="503"/>
      <c r="K62" s="503"/>
      <c r="L62" s="502"/>
      <c r="M62" s="502"/>
      <c r="W62" s="133">
        <v>42551</v>
      </c>
      <c r="X62" s="10">
        <v>25.71</v>
      </c>
      <c r="Y62" s="10">
        <v>26.79</v>
      </c>
      <c r="Z62" s="10">
        <v>25.21</v>
      </c>
      <c r="AA62" s="10">
        <v>26.18</v>
      </c>
      <c r="AB62" s="95">
        <v>7548800</v>
      </c>
      <c r="AC62" s="10">
        <v>25.94</v>
      </c>
      <c r="AD62" s="2">
        <f t="shared" si="0"/>
        <v>1.5799999999999983</v>
      </c>
      <c r="AE62" s="138">
        <f t="shared" si="1"/>
        <v>2.2064617809298692E-2</v>
      </c>
    </row>
    <row r="63" spans="1:31" x14ac:dyDescent="0.25">
      <c r="A63" s="502"/>
      <c r="B63" s="502"/>
      <c r="C63" s="502"/>
      <c r="D63" s="503"/>
      <c r="E63" s="503"/>
      <c r="F63" s="503"/>
      <c r="G63" s="502"/>
      <c r="H63" s="504"/>
      <c r="I63" s="503"/>
      <c r="J63" s="503"/>
      <c r="K63" s="503"/>
      <c r="L63" s="502"/>
      <c r="M63" s="502"/>
      <c r="W63" s="133">
        <v>42550</v>
      </c>
      <c r="X63" s="10">
        <v>25.58</v>
      </c>
      <c r="Y63" s="10">
        <v>25.73</v>
      </c>
      <c r="Z63" s="10">
        <v>25.04</v>
      </c>
      <c r="AA63" s="10">
        <v>25.62</v>
      </c>
      <c r="AB63" s="95">
        <v>4469700</v>
      </c>
      <c r="AC63" s="10">
        <v>25.38</v>
      </c>
      <c r="AD63" s="2">
        <f t="shared" si="0"/>
        <v>0.69000000000000128</v>
      </c>
      <c r="AE63" s="138">
        <f t="shared" si="1"/>
        <v>1.4388489208633004E-2</v>
      </c>
    </row>
    <row r="64" spans="1:31" x14ac:dyDescent="0.25">
      <c r="A64" s="502"/>
      <c r="B64" s="502"/>
      <c r="C64" s="502"/>
      <c r="D64" s="503"/>
      <c r="E64" s="503"/>
      <c r="F64" s="503"/>
      <c r="G64" s="502"/>
      <c r="H64" s="504"/>
      <c r="I64" s="503"/>
      <c r="J64" s="503"/>
      <c r="K64" s="503"/>
      <c r="L64" s="502"/>
      <c r="M64" s="502"/>
      <c r="W64" s="133">
        <v>42549</v>
      </c>
      <c r="X64" s="10">
        <v>25.27</v>
      </c>
      <c r="Y64" s="10">
        <v>25.58</v>
      </c>
      <c r="Z64" s="10">
        <v>24.84</v>
      </c>
      <c r="AA64" s="10">
        <v>25.26</v>
      </c>
      <c r="AB64" s="95">
        <v>4953400</v>
      </c>
      <c r="AC64" s="10">
        <v>25.02</v>
      </c>
      <c r="AD64" s="2">
        <f t="shared" si="0"/>
        <v>0.73999999999999844</v>
      </c>
      <c r="AE64" s="138">
        <f t="shared" si="1"/>
        <v>2.2894521668029411E-2</v>
      </c>
    </row>
    <row r="65" spans="1:31" x14ac:dyDescent="0.25">
      <c r="A65" s="502"/>
      <c r="B65" s="502"/>
      <c r="C65" s="502"/>
      <c r="D65" s="503"/>
      <c r="E65" s="503"/>
      <c r="F65" s="503"/>
      <c r="G65" s="502"/>
      <c r="H65" s="504"/>
      <c r="I65" s="503"/>
      <c r="J65" s="503"/>
      <c r="K65" s="503"/>
      <c r="L65" s="502"/>
      <c r="M65" s="502"/>
      <c r="W65" s="133">
        <v>42548</v>
      </c>
      <c r="X65" s="10">
        <v>26.43</v>
      </c>
      <c r="Y65" s="10">
        <v>26.5</v>
      </c>
      <c r="Z65" s="10">
        <v>24.53</v>
      </c>
      <c r="AA65" s="10">
        <v>24.69</v>
      </c>
      <c r="AB65" s="95">
        <v>7350400</v>
      </c>
      <c r="AC65" s="10">
        <v>24.46</v>
      </c>
      <c r="AD65" s="2">
        <f t="shared" si="0"/>
        <v>1.9699999999999989</v>
      </c>
      <c r="AE65" s="138">
        <f t="shared" si="1"/>
        <v>-8.252063015753941E-2</v>
      </c>
    </row>
    <row r="66" spans="1:31" x14ac:dyDescent="0.25">
      <c r="A66" s="502"/>
      <c r="B66" s="502"/>
      <c r="C66" s="502"/>
      <c r="D66" s="503"/>
      <c r="E66" s="503"/>
      <c r="F66" s="503"/>
      <c r="G66" s="502"/>
      <c r="H66" s="504"/>
      <c r="I66" s="503"/>
      <c r="J66" s="503"/>
      <c r="K66" s="503"/>
      <c r="L66" s="502"/>
      <c r="M66" s="502"/>
      <c r="W66" s="133">
        <v>42545</v>
      </c>
      <c r="X66" s="10">
        <v>26.93</v>
      </c>
      <c r="Y66" s="10">
        <v>27.83</v>
      </c>
      <c r="Z66" s="10">
        <v>26.64</v>
      </c>
      <c r="AA66" s="10">
        <v>26.91</v>
      </c>
      <c r="AB66" s="95">
        <v>8695100</v>
      </c>
      <c r="AC66" s="10">
        <v>26.66</v>
      </c>
      <c r="AD66" s="2">
        <f t="shared" si="0"/>
        <v>1.1899999999999977</v>
      </c>
      <c r="AE66" s="138">
        <f t="shared" si="1"/>
        <v>-3.8932948810382006E-2</v>
      </c>
    </row>
    <row r="67" spans="1:31" x14ac:dyDescent="0.25">
      <c r="A67" s="502"/>
      <c r="B67" s="502"/>
      <c r="C67" s="502"/>
      <c r="D67" s="503"/>
      <c r="E67" s="503"/>
      <c r="F67" s="503"/>
      <c r="G67" s="502"/>
      <c r="H67" s="504"/>
      <c r="I67" s="503"/>
      <c r="J67" s="503"/>
      <c r="K67" s="503"/>
      <c r="L67" s="502"/>
      <c r="M67" s="502"/>
      <c r="W67" s="133">
        <v>42544</v>
      </c>
      <c r="X67" s="10">
        <v>27.57</v>
      </c>
      <c r="Y67" s="10">
        <v>28.7</v>
      </c>
      <c r="Z67" s="10">
        <v>27.55</v>
      </c>
      <c r="AA67" s="10">
        <v>28</v>
      </c>
      <c r="AB67" s="95">
        <v>9273100</v>
      </c>
      <c r="AC67" s="10">
        <v>27.74</v>
      </c>
      <c r="AD67" s="2">
        <f>Y67-Z67</f>
        <v>1.1499999999999986</v>
      </c>
      <c r="AE67" s="138" t="e">
        <f>AC67/#REF!-1</f>
        <v>#REF!</v>
      </c>
    </row>
    <row r="68" spans="1:31" x14ac:dyDescent="0.25">
      <c r="A68" s="502"/>
      <c r="B68" s="502"/>
      <c r="C68" s="502"/>
      <c r="D68" s="503"/>
      <c r="E68" s="503"/>
      <c r="F68" s="503"/>
      <c r="G68" s="502"/>
      <c r="H68" s="504"/>
      <c r="I68" s="503"/>
      <c r="J68" s="503"/>
      <c r="K68" s="503"/>
      <c r="L68" s="502"/>
      <c r="M68" s="502"/>
      <c r="W68" s="133">
        <v>42543</v>
      </c>
      <c r="X68" s="10">
        <v>27.19</v>
      </c>
      <c r="Y68" s="10">
        <v>27.65</v>
      </c>
      <c r="Z68" s="10">
        <v>26.69</v>
      </c>
      <c r="AA68" s="10">
        <v>26.74</v>
      </c>
      <c r="AB68" s="95">
        <v>4821100</v>
      </c>
      <c r="AC68" s="10">
        <v>26.49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2"/>
      <c r="B69" s="502"/>
      <c r="C69" s="502"/>
      <c r="D69" s="503"/>
      <c r="E69" s="503"/>
      <c r="F69" s="503"/>
      <c r="G69" s="502"/>
      <c r="H69" s="504"/>
      <c r="I69" s="503"/>
      <c r="J69" s="503"/>
      <c r="K69" s="503"/>
      <c r="L69" s="502"/>
      <c r="M69" s="50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2"/>
      <c r="B70" s="502"/>
      <c r="C70" s="502"/>
      <c r="D70" s="503"/>
      <c r="E70" s="503"/>
      <c r="F70" s="503"/>
      <c r="G70" s="502"/>
      <c r="H70" s="504"/>
      <c r="I70" s="503"/>
      <c r="J70" s="503"/>
      <c r="K70" s="503"/>
      <c r="L70" s="502"/>
      <c r="M70" s="502"/>
    </row>
    <row r="71" spans="1:31" x14ac:dyDescent="0.25">
      <c r="A71" s="502"/>
      <c r="B71" s="502"/>
      <c r="C71" s="502"/>
      <c r="D71" s="503"/>
      <c r="E71" s="503"/>
      <c r="F71" s="503"/>
      <c r="G71" s="502"/>
      <c r="H71" s="504"/>
      <c r="I71" s="503"/>
      <c r="J71" s="503"/>
      <c r="K71" s="503"/>
      <c r="L71" s="502"/>
      <c r="M71" s="502"/>
    </row>
    <row r="72" spans="1:31" x14ac:dyDescent="0.25">
      <c r="A72" s="502"/>
      <c r="B72" s="502"/>
      <c r="C72" s="502"/>
      <c r="D72" s="503"/>
      <c r="E72" s="503"/>
      <c r="F72" s="503"/>
      <c r="G72" s="502"/>
      <c r="H72" s="504"/>
      <c r="I72" s="503"/>
      <c r="J72" s="503"/>
      <c r="K72" s="503"/>
      <c r="L72" s="502"/>
      <c r="M72" s="502"/>
    </row>
    <row r="73" spans="1:31" x14ac:dyDescent="0.25">
      <c r="A73" s="502"/>
      <c r="B73" s="502"/>
      <c r="C73" s="502"/>
      <c r="D73" s="503"/>
      <c r="E73" s="503"/>
      <c r="F73" s="503"/>
      <c r="G73" s="502"/>
      <c r="H73" s="502"/>
      <c r="I73" s="503"/>
      <c r="J73" s="503"/>
      <c r="K73" s="503"/>
      <c r="L73" s="502"/>
      <c r="M73" s="50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6" t="s">
        <v>202</v>
      </c>
      <c r="B75" s="507"/>
      <c r="C75" s="508">
        <f>SumByColor($A$19,C58:C73)</f>
        <v>0</v>
      </c>
      <c r="D75" s="508"/>
      <c r="E75" s="508"/>
      <c r="F75" s="509">
        <f>SumByColor($A$19,F58:F73)</f>
        <v>0</v>
      </c>
      <c r="G75" s="508"/>
      <c r="H75" s="508">
        <f>SumByColor($A$19,H58:H73)</f>
        <v>0</v>
      </c>
      <c r="I75" s="508"/>
      <c r="J75" s="508"/>
      <c r="K75" s="509">
        <f>SumByColor($A$19,K58:K73)</f>
        <v>0</v>
      </c>
      <c r="L75" s="508"/>
      <c r="M75" s="509">
        <f t="shared" ref="M75" si="31">SumByColor($A$19,M58:M73)</f>
        <v>0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8:F39 H38:H39 H44:H50 F44:F50">
    <cfRule type="expression" dxfId="503" priority="23">
      <formula>F38&gt;0</formula>
    </cfRule>
    <cfRule type="expression" dxfId="502" priority="24">
      <formula>F38&lt;0</formula>
    </cfRule>
  </conditionalFormatting>
  <conditionalFormatting sqref="Q7">
    <cfRule type="expression" dxfId="501" priority="11">
      <formula>Q7&gt;0</formula>
    </cfRule>
    <cfRule type="expression" dxfId="500" priority="12">
      <formula>Q7&lt;0</formula>
    </cfRule>
  </conditionalFormatting>
  <conditionalFormatting sqref="Q8">
    <cfRule type="expression" dxfId="499" priority="9">
      <formula>Q8&gt;0</formula>
    </cfRule>
    <cfRule type="expression" dxfId="498" priority="10">
      <formula>Q8&lt;0</formula>
    </cfRule>
  </conditionalFormatting>
  <conditionalFormatting sqref="F25:F37">
    <cfRule type="expression" dxfId="497" priority="7">
      <formula>F25&gt;0</formula>
    </cfRule>
    <cfRule type="expression" dxfId="496" priority="8">
      <formula>F25&lt;0</formula>
    </cfRule>
  </conditionalFormatting>
  <conditionalFormatting sqref="H25:H37">
    <cfRule type="expression" dxfId="495" priority="5">
      <formula>H25&gt;0</formula>
    </cfRule>
    <cfRule type="expression" dxfId="494" priority="6">
      <formula>H25&lt;0</formula>
    </cfRule>
  </conditionalFormatting>
  <conditionalFormatting sqref="H41:H43">
    <cfRule type="expression" dxfId="493" priority="1">
      <formula>H41&gt;0</formula>
    </cfRule>
    <cfRule type="expression" dxfId="492" priority="2">
      <formula>H41&lt;0</formula>
    </cfRule>
  </conditionalFormatting>
  <conditionalFormatting sqref="F41:F43">
    <cfRule type="expression" dxfId="491" priority="3">
      <formula>F41&gt;0</formula>
    </cfRule>
    <cfRule type="expression" dxfId="490" priority="4">
      <formula>F41&lt;0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42636</v>
      </c>
      <c r="X2" s="10">
        <v>48.82</v>
      </c>
      <c r="Y2" s="10">
        <v>49.04</v>
      </c>
      <c r="Z2" s="10">
        <v>48.82</v>
      </c>
      <c r="AA2" s="10">
        <v>48.86</v>
      </c>
      <c r="AB2" s="95">
        <v>1873800</v>
      </c>
      <c r="AC2" s="10">
        <v>48.86</v>
      </c>
      <c r="AD2" s="2">
        <f>Y2-Z2</f>
        <v>0.21999999999999886</v>
      </c>
      <c r="AE2" s="138">
        <f>AC2/AC3-1</f>
        <v>-7.7173030056865155E-3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48.86</v>
      </c>
      <c r="T3" s="1"/>
      <c r="W3" s="133">
        <v>42635</v>
      </c>
      <c r="X3" s="10">
        <v>49.47</v>
      </c>
      <c r="Y3" s="10">
        <v>49.59</v>
      </c>
      <c r="Z3" s="10">
        <v>49.19</v>
      </c>
      <c r="AA3" s="10">
        <v>49.24</v>
      </c>
      <c r="AB3" s="95">
        <v>4031200</v>
      </c>
      <c r="AC3" s="10">
        <v>49.24</v>
      </c>
      <c r="AD3" s="2">
        <f t="shared" ref="AD3:AD66" si="0">Y3-Z3</f>
        <v>0.40000000000000568</v>
      </c>
      <c r="AE3" s="138">
        <f t="shared" ref="AE3:AE66" si="1">AC3/AC4-1</f>
        <v>1.1088295687885052E-2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48.86</v>
      </c>
      <c r="R4" s="529">
        <v>-7.7000000000000002E-3</v>
      </c>
      <c r="T4" s="163"/>
      <c r="U4" s="1"/>
      <c r="W4" s="133">
        <v>42634</v>
      </c>
      <c r="X4" s="10">
        <v>48.32</v>
      </c>
      <c r="Y4" s="10">
        <v>48.76</v>
      </c>
      <c r="Z4" s="10">
        <v>48.13</v>
      </c>
      <c r="AA4" s="10">
        <v>48.7</v>
      </c>
      <c r="AB4" s="95">
        <v>3826100</v>
      </c>
      <c r="AC4" s="10">
        <v>48.7</v>
      </c>
      <c r="AD4" s="2">
        <f t="shared" si="0"/>
        <v>0.62999999999999545</v>
      </c>
      <c r="AE4" s="138">
        <f t="shared" si="1"/>
        <v>1.2474012474012586E-2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42633</v>
      </c>
      <c r="X5" s="10">
        <v>48.3</v>
      </c>
      <c r="Y5" s="10">
        <v>48.35</v>
      </c>
      <c r="Z5" s="10">
        <v>48.05</v>
      </c>
      <c r="AA5" s="10">
        <v>48.1</v>
      </c>
      <c r="AB5" s="95">
        <v>1743400</v>
      </c>
      <c r="AC5" s="10">
        <v>48.1</v>
      </c>
      <c r="AD5" s="2">
        <f t="shared" si="0"/>
        <v>0.30000000000000426</v>
      </c>
      <c r="AE5" s="138">
        <f t="shared" si="1"/>
        <v>2.083333333333437E-3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42632</v>
      </c>
      <c r="X6" s="10">
        <v>48.16</v>
      </c>
      <c r="Y6" s="10">
        <v>48.23</v>
      </c>
      <c r="Z6" s="10">
        <v>47.88</v>
      </c>
      <c r="AA6" s="10">
        <v>48</v>
      </c>
      <c r="AB6" s="95">
        <v>2489200</v>
      </c>
      <c r="AC6" s="10">
        <v>48</v>
      </c>
      <c r="AD6" s="2">
        <f t="shared" si="0"/>
        <v>0.34999999999999432</v>
      </c>
      <c r="AE6" s="138">
        <f t="shared" si="1"/>
        <v>8.1915563957151161E-3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42629</v>
      </c>
      <c r="X7" s="10">
        <v>47.79</v>
      </c>
      <c r="Y7" s="10">
        <v>47.79</v>
      </c>
      <c r="Z7" s="10">
        <v>47.52</v>
      </c>
      <c r="AA7" s="10">
        <v>47.61</v>
      </c>
      <c r="AB7" s="95">
        <v>2792900</v>
      </c>
      <c r="AC7" s="10">
        <v>47.61</v>
      </c>
      <c r="AD7" s="2">
        <f t="shared" si="0"/>
        <v>0.26999999999999602</v>
      </c>
      <c r="AE7" s="138">
        <f t="shared" si="1"/>
        <v>-1.7540239372678568E-2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42628</v>
      </c>
      <c r="X8" s="10">
        <v>48.03</v>
      </c>
      <c r="Y8" s="10">
        <v>48.52</v>
      </c>
      <c r="Z8" s="10">
        <v>47.92</v>
      </c>
      <c r="AA8" s="10">
        <v>48.46</v>
      </c>
      <c r="AB8" s="95">
        <v>2594000</v>
      </c>
      <c r="AC8" s="10">
        <v>48.46</v>
      </c>
      <c r="AD8" s="2">
        <f t="shared" si="0"/>
        <v>0.60000000000000142</v>
      </c>
      <c r="AE8" s="138">
        <f t="shared" si="1"/>
        <v>8.3229296712441503E-3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42627</v>
      </c>
      <c r="X9" s="10">
        <v>48.01</v>
      </c>
      <c r="Y9" s="10">
        <v>48.31</v>
      </c>
      <c r="Z9" s="10">
        <v>47.96</v>
      </c>
      <c r="AA9" s="10">
        <v>48.06</v>
      </c>
      <c r="AB9" s="95">
        <v>2993000</v>
      </c>
      <c r="AC9" s="10">
        <v>48.06</v>
      </c>
      <c r="AD9" s="2">
        <f t="shared" si="0"/>
        <v>0.35000000000000142</v>
      </c>
      <c r="AE9" s="138">
        <f t="shared" si="1"/>
        <v>2.0811654526542434E-4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42626</v>
      </c>
      <c r="X10" s="10">
        <v>48.48</v>
      </c>
      <c r="Y10" s="10">
        <v>48.51</v>
      </c>
      <c r="Z10" s="10">
        <v>47.88</v>
      </c>
      <c r="AA10" s="10">
        <v>48.05</v>
      </c>
      <c r="AB10" s="95">
        <v>5644300</v>
      </c>
      <c r="AC10" s="10">
        <v>48.05</v>
      </c>
      <c r="AD10" s="2">
        <f t="shared" si="0"/>
        <v>0.62999999999999545</v>
      </c>
      <c r="AE10" s="138" t="e">
        <f t="shared" si="1"/>
        <v>#DIV/0!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42626</v>
      </c>
      <c r="X11" s="10" t="s">
        <v>402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42625</v>
      </c>
      <c r="X12" s="10">
        <v>48.39</v>
      </c>
      <c r="Y12" s="10">
        <v>49.31</v>
      </c>
      <c r="Z12" s="10">
        <v>48.39</v>
      </c>
      <c r="AA12" s="10">
        <v>49.3</v>
      </c>
      <c r="AB12" s="95">
        <v>4705900</v>
      </c>
      <c r="AC12" s="10">
        <v>49.03</v>
      </c>
      <c r="AD12" s="2">
        <f t="shared" si="0"/>
        <v>0.92000000000000171</v>
      </c>
      <c r="AE12" s="138">
        <f t="shared" si="1"/>
        <v>8.847736625514413E-3</v>
      </c>
    </row>
    <row r="13" spans="1:31" x14ac:dyDescent="0.25">
      <c r="H13" s="72"/>
      <c r="W13" s="133">
        <v>42622</v>
      </c>
      <c r="X13" s="10">
        <v>49.5</v>
      </c>
      <c r="Y13" s="10">
        <v>49.51</v>
      </c>
      <c r="Z13" s="10">
        <v>48.85</v>
      </c>
      <c r="AA13" s="10">
        <v>48.86</v>
      </c>
      <c r="AB13" s="95">
        <v>4515800</v>
      </c>
      <c r="AC13" s="10">
        <v>48.6</v>
      </c>
      <c r="AD13" s="2">
        <f t="shared" si="0"/>
        <v>0.65999999999999659</v>
      </c>
      <c r="AE13" s="138">
        <f t="shared" si="1"/>
        <v>-2.134514699959722E-2</v>
      </c>
    </row>
    <row r="14" spans="1:31" x14ac:dyDescent="0.25">
      <c r="H14" s="72"/>
      <c r="W14" s="133">
        <v>42621</v>
      </c>
      <c r="X14" s="10">
        <v>50</v>
      </c>
      <c r="Y14" s="10">
        <v>50.12</v>
      </c>
      <c r="Z14" s="10">
        <v>49.82</v>
      </c>
      <c r="AA14" s="10">
        <v>49.93</v>
      </c>
      <c r="AB14" s="95">
        <v>2629000</v>
      </c>
      <c r="AC14" s="10">
        <v>49.66</v>
      </c>
      <c r="AD14" s="2">
        <f t="shared" si="0"/>
        <v>0.29999999999999716</v>
      </c>
      <c r="AE14" s="138">
        <f t="shared" si="1"/>
        <v>2.0140986908345759E-4</v>
      </c>
    </row>
    <row r="15" spans="1:31" x14ac:dyDescent="0.25">
      <c r="H15" s="72"/>
      <c r="W15" s="133">
        <v>42620</v>
      </c>
      <c r="X15" s="10">
        <v>50</v>
      </c>
      <c r="Y15" s="10">
        <v>50.12</v>
      </c>
      <c r="Z15" s="10">
        <v>49.84</v>
      </c>
      <c r="AA15" s="10">
        <v>49.92</v>
      </c>
      <c r="AB15" s="95">
        <v>4457900</v>
      </c>
      <c r="AC15" s="10">
        <v>49.65</v>
      </c>
      <c r="AD15" s="2">
        <f t="shared" si="0"/>
        <v>0.27999999999999403</v>
      </c>
      <c r="AE15" s="138">
        <f t="shared" si="1"/>
        <v>-6.0386473429951959E-4</v>
      </c>
    </row>
    <row r="16" spans="1:31" x14ac:dyDescent="0.25">
      <c r="H16" s="72"/>
      <c r="W16" s="133">
        <v>42619</v>
      </c>
      <c r="X16" s="10">
        <v>49.77</v>
      </c>
      <c r="Y16" s="10">
        <v>49.99</v>
      </c>
      <c r="Z16" s="10">
        <v>49.7</v>
      </c>
      <c r="AA16" s="10">
        <v>49.95</v>
      </c>
      <c r="AB16" s="95">
        <v>5688500</v>
      </c>
      <c r="AC16" s="10">
        <v>49.68</v>
      </c>
      <c r="AD16" s="2">
        <f t="shared" si="0"/>
        <v>0.28999999999999915</v>
      </c>
      <c r="AE16" s="138">
        <f t="shared" si="1"/>
        <v>5.6680161943321039E-3</v>
      </c>
    </row>
    <row r="17" spans="1:31" x14ac:dyDescent="0.25">
      <c r="W17" s="133">
        <v>42615</v>
      </c>
      <c r="X17" s="10">
        <v>49.5</v>
      </c>
      <c r="Y17" s="10">
        <v>49.73</v>
      </c>
      <c r="Z17" s="10">
        <v>49.34</v>
      </c>
      <c r="AA17" s="10">
        <v>49.67</v>
      </c>
      <c r="AB17" s="95">
        <v>7499900</v>
      </c>
      <c r="AC17" s="10">
        <v>49.4</v>
      </c>
      <c r="AD17" s="2">
        <f t="shared" si="0"/>
        <v>0.38999999999999346</v>
      </c>
      <c r="AE17" s="138">
        <f t="shared" si="1"/>
        <v>1.3541239228559654E-2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48.87</v>
      </c>
      <c r="Y18" s="10">
        <v>49.01</v>
      </c>
      <c r="Z18" s="10">
        <v>48.69</v>
      </c>
      <c r="AA18" s="10">
        <v>49</v>
      </c>
      <c r="AB18" s="95">
        <v>4319100</v>
      </c>
      <c r="AC18" s="10">
        <v>48.74</v>
      </c>
      <c r="AD18" s="2">
        <f t="shared" si="0"/>
        <v>0.32000000000000028</v>
      </c>
      <c r="AE18" s="138">
        <f t="shared" si="1"/>
        <v>8.0661840744571389E-3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48.7</v>
      </c>
      <c r="Y19" s="10">
        <v>48.83</v>
      </c>
      <c r="Z19" s="10">
        <v>48.46</v>
      </c>
      <c r="AA19" s="10">
        <v>48.61</v>
      </c>
      <c r="AB19" s="95">
        <v>3132600</v>
      </c>
      <c r="AC19" s="10">
        <v>48.35</v>
      </c>
      <c r="AD19" s="2">
        <f t="shared" si="0"/>
        <v>0.36999999999999744</v>
      </c>
      <c r="AE19" s="138">
        <f t="shared" si="1"/>
        <v>-2.0639834881320818E-3</v>
      </c>
    </row>
    <row r="20" spans="1:31" x14ac:dyDescent="0.25">
      <c r="W20" s="133">
        <v>42612</v>
      </c>
      <c r="X20" s="10">
        <v>48.9</v>
      </c>
      <c r="Y20" s="10">
        <v>48.94</v>
      </c>
      <c r="Z20" s="10">
        <v>48.63</v>
      </c>
      <c r="AA20" s="10">
        <v>48.71</v>
      </c>
      <c r="AB20" s="95">
        <v>4538100</v>
      </c>
      <c r="AC20" s="10">
        <v>48.45</v>
      </c>
      <c r="AD20" s="2">
        <f t="shared" si="0"/>
        <v>0.30999999999999517</v>
      </c>
      <c r="AE20" s="138">
        <f t="shared" si="1"/>
        <v>-2.4706609017911552E-3</v>
      </c>
    </row>
    <row r="21" spans="1:31" x14ac:dyDescent="0.25">
      <c r="W21" s="133">
        <v>42611</v>
      </c>
      <c r="X21" s="10">
        <v>48.46</v>
      </c>
      <c r="Y21" s="10">
        <v>48.83</v>
      </c>
      <c r="Z21" s="10">
        <v>48.46</v>
      </c>
      <c r="AA21" s="10">
        <v>48.83</v>
      </c>
      <c r="AB21" s="95">
        <v>1852900</v>
      </c>
      <c r="AC21" s="10">
        <v>48.57</v>
      </c>
      <c r="AD21" s="2">
        <f t="shared" si="0"/>
        <v>0.36999999999999744</v>
      </c>
      <c r="AE21" s="138">
        <f t="shared" si="1"/>
        <v>4.7579644187007997E-3</v>
      </c>
    </row>
    <row r="22" spans="1:31" x14ac:dyDescent="0.25">
      <c r="W22" s="133">
        <v>42608</v>
      </c>
      <c r="X22" s="10">
        <v>49.09</v>
      </c>
      <c r="Y22" s="10">
        <v>49.55</v>
      </c>
      <c r="Z22" s="10">
        <v>48.42</v>
      </c>
      <c r="AA22" s="10">
        <v>48.6</v>
      </c>
      <c r="AB22" s="95">
        <v>5348500</v>
      </c>
      <c r="AC22" s="10">
        <v>48.34</v>
      </c>
      <c r="AD22" s="2">
        <f t="shared" si="0"/>
        <v>1.1299999999999955</v>
      </c>
      <c r="AE22" s="138">
        <f t="shared" si="1"/>
        <v>-5.5544126722896214E-3</v>
      </c>
    </row>
    <row r="23" spans="1:31" x14ac:dyDescent="0.25">
      <c r="W23" s="133">
        <v>42607</v>
      </c>
      <c r="X23" s="10">
        <v>48.96</v>
      </c>
      <c r="Y23" s="10">
        <v>49.05</v>
      </c>
      <c r="Z23" s="10">
        <v>48.83</v>
      </c>
      <c r="AA23" s="10">
        <v>48.87</v>
      </c>
      <c r="AB23" s="95">
        <v>1807000</v>
      </c>
      <c r="AC23" s="10">
        <v>48.61</v>
      </c>
      <c r="AD23" s="2">
        <f t="shared" si="0"/>
        <v>0.21999999999999886</v>
      </c>
      <c r="AE23" s="138">
        <f t="shared" si="1"/>
        <v>-4.3015157722244846E-3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49.31</v>
      </c>
      <c r="Y24" s="10">
        <v>49.38</v>
      </c>
      <c r="Z24" s="10">
        <v>49.07</v>
      </c>
      <c r="AA24" s="10">
        <v>49.08</v>
      </c>
      <c r="AB24" s="95">
        <v>3346800</v>
      </c>
      <c r="AC24" s="10">
        <v>48.82</v>
      </c>
      <c r="AD24" s="2">
        <f t="shared" si="0"/>
        <v>0.31000000000000227</v>
      </c>
      <c r="AE24" s="138">
        <f t="shared" si="1"/>
        <v>-2.8594771241829964E-3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42605</v>
      </c>
      <c r="X25" s="10">
        <v>49.34</v>
      </c>
      <c r="Y25" s="10">
        <v>49.49</v>
      </c>
      <c r="Z25" s="10">
        <v>49.22</v>
      </c>
      <c r="AA25" s="10">
        <v>49.22</v>
      </c>
      <c r="AB25" s="95">
        <v>3791900</v>
      </c>
      <c r="AC25" s="10">
        <v>48.96</v>
      </c>
      <c r="AD25" s="2">
        <f t="shared" si="0"/>
        <v>0.27000000000000313</v>
      </c>
      <c r="AE25" s="138">
        <f t="shared" si="1"/>
        <v>4.7198850810590276E-3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42604</v>
      </c>
      <c r="X26" s="10">
        <v>48.74</v>
      </c>
      <c r="Y26" s="10">
        <v>49.08</v>
      </c>
      <c r="Z26" s="10">
        <v>48.69</v>
      </c>
      <c r="AA26" s="10">
        <v>48.99</v>
      </c>
      <c r="AB26" s="95">
        <v>1604600</v>
      </c>
      <c r="AC26" s="10">
        <v>48.73</v>
      </c>
      <c r="AD26" s="2">
        <f t="shared" si="0"/>
        <v>0.39000000000000057</v>
      </c>
      <c r="AE26" s="138">
        <f t="shared" si="1"/>
        <v>8.2152392688428222E-4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42601</v>
      </c>
      <c r="X27" s="10">
        <v>48.79</v>
      </c>
      <c r="Y27" s="10">
        <v>49.01</v>
      </c>
      <c r="Z27" s="10">
        <v>48.69</v>
      </c>
      <c r="AA27" s="10">
        <v>48.95</v>
      </c>
      <c r="AB27" s="95">
        <v>2020100</v>
      </c>
      <c r="AC27" s="10">
        <v>48.69</v>
      </c>
      <c r="AD27" s="2">
        <f t="shared" si="0"/>
        <v>0.32000000000000028</v>
      </c>
      <c r="AE27" s="138">
        <f t="shared" si="1"/>
        <v>-8.5522296884544824E-3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42600</v>
      </c>
      <c r="X28" s="10">
        <v>49.11</v>
      </c>
      <c r="Y28" s="10">
        <v>49.39</v>
      </c>
      <c r="Z28" s="10">
        <v>49.09</v>
      </c>
      <c r="AA28" s="10">
        <v>49.38</v>
      </c>
      <c r="AB28" s="95">
        <v>2618000</v>
      </c>
      <c r="AC28" s="10">
        <v>49.11</v>
      </c>
      <c r="AD28" s="2">
        <f t="shared" si="0"/>
        <v>0.29999999999999716</v>
      </c>
      <c r="AE28" s="138">
        <f t="shared" si="1"/>
        <v>7.7980710034886158E-3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42599</v>
      </c>
      <c r="X29" s="10">
        <v>48.82</v>
      </c>
      <c r="Y29" s="10">
        <v>49.14</v>
      </c>
      <c r="Z29" s="10">
        <v>48.61</v>
      </c>
      <c r="AA29" s="10">
        <v>48.99</v>
      </c>
      <c r="AB29" s="95">
        <v>3134300</v>
      </c>
      <c r="AC29" s="10">
        <v>48.73</v>
      </c>
      <c r="AD29" s="2">
        <f t="shared" si="0"/>
        <v>0.53000000000000114</v>
      </c>
      <c r="AE29" s="138">
        <f t="shared" si="1"/>
        <v>-1.6390083999181515E-3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42598</v>
      </c>
      <c r="X30" s="10">
        <v>49.17</v>
      </c>
      <c r="Y30" s="10">
        <v>49.28</v>
      </c>
      <c r="Z30" s="10">
        <v>49.06</v>
      </c>
      <c r="AA30" s="10">
        <v>49.07</v>
      </c>
      <c r="AB30" s="95">
        <v>4113300</v>
      </c>
      <c r="AC30" s="10">
        <v>48.81</v>
      </c>
      <c r="AD30" s="2">
        <f t="shared" si="0"/>
        <v>0.21999999999999886</v>
      </c>
      <c r="AE30" s="138">
        <f t="shared" si="1"/>
        <v>-4.0958427196391423E-4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42597</v>
      </c>
      <c r="X31" s="10">
        <v>49.09</v>
      </c>
      <c r="Y31" s="10">
        <v>49.2</v>
      </c>
      <c r="Z31" s="10">
        <v>49.05</v>
      </c>
      <c r="AA31" s="10">
        <v>49.09</v>
      </c>
      <c r="AB31" s="95">
        <v>1432600</v>
      </c>
      <c r="AC31" s="10">
        <v>48.83</v>
      </c>
      <c r="AD31" s="2">
        <f t="shared" si="0"/>
        <v>0.15000000000000568</v>
      </c>
      <c r="AE31" s="138">
        <f t="shared" si="1"/>
        <v>3.0813475760065323E-3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42594</v>
      </c>
      <c r="X32" s="10">
        <v>49.17</v>
      </c>
      <c r="Y32" s="10">
        <v>49.17</v>
      </c>
      <c r="Z32" s="10">
        <v>48.88</v>
      </c>
      <c r="AA32" s="10">
        <v>48.94</v>
      </c>
      <c r="AB32" s="95">
        <v>1558400</v>
      </c>
      <c r="AC32" s="10">
        <v>48.68</v>
      </c>
      <c r="AD32" s="2">
        <f t="shared" si="0"/>
        <v>0.28999999999999915</v>
      </c>
      <c r="AE32" s="138">
        <f t="shared" si="1"/>
        <v>-1.2310217480508978E-3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42593</v>
      </c>
      <c r="X33" s="10">
        <v>48.82</v>
      </c>
      <c r="Y33" s="10">
        <v>49.14</v>
      </c>
      <c r="Z33" s="10">
        <v>48.82</v>
      </c>
      <c r="AA33" s="10">
        <v>49</v>
      </c>
      <c r="AB33" s="95">
        <v>2320000</v>
      </c>
      <c r="AC33" s="10">
        <v>48.74</v>
      </c>
      <c r="AD33" s="2">
        <f t="shared" si="0"/>
        <v>0.32000000000000028</v>
      </c>
      <c r="AE33" s="138">
        <f t="shared" si="1"/>
        <v>7.8577336641854068E-3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42592</v>
      </c>
      <c r="X34" s="10">
        <v>48.66</v>
      </c>
      <c r="Y34" s="10">
        <v>48.74</v>
      </c>
      <c r="Z34" s="10">
        <v>48.57</v>
      </c>
      <c r="AA34" s="10">
        <v>48.62</v>
      </c>
      <c r="AB34" s="95">
        <v>2209500</v>
      </c>
      <c r="AC34" s="10">
        <v>48.36</v>
      </c>
      <c r="AD34" s="2">
        <f t="shared" si="0"/>
        <v>0.17000000000000171</v>
      </c>
      <c r="AE34" s="138">
        <f t="shared" si="1"/>
        <v>4.3613707165108817E-3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42591</v>
      </c>
      <c r="X35" s="10">
        <v>48.13</v>
      </c>
      <c r="Y35" s="10">
        <v>48.54</v>
      </c>
      <c r="Z35" s="10">
        <v>48.12</v>
      </c>
      <c r="AA35" s="10">
        <v>48.41</v>
      </c>
      <c r="AB35" s="95">
        <v>2543500</v>
      </c>
      <c r="AC35" s="10">
        <v>48.15</v>
      </c>
      <c r="AD35" s="2">
        <f t="shared" si="0"/>
        <v>0.42000000000000171</v>
      </c>
      <c r="AE35" s="138">
        <f t="shared" si="1"/>
        <v>1.0069225928256653E-2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42590</v>
      </c>
      <c r="X36" s="10">
        <v>47.91</v>
      </c>
      <c r="Y36" s="10">
        <v>47.95</v>
      </c>
      <c r="Z36" s="10">
        <v>47.84</v>
      </c>
      <c r="AA36" s="10">
        <v>47.93</v>
      </c>
      <c r="AB36" s="95">
        <v>1743200</v>
      </c>
      <c r="AC36" s="10">
        <v>47.67</v>
      </c>
      <c r="AD36" s="2">
        <f t="shared" si="0"/>
        <v>0.10999999999999943</v>
      </c>
      <c r="AE36" s="138">
        <f t="shared" si="1"/>
        <v>8.3980684442575004E-4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42587</v>
      </c>
      <c r="X37" s="10">
        <v>47.65</v>
      </c>
      <c r="Y37" s="10">
        <v>47.92</v>
      </c>
      <c r="Z37" s="10">
        <v>47.64</v>
      </c>
      <c r="AA37" s="10">
        <v>47.89</v>
      </c>
      <c r="AB37" s="95">
        <v>2450200</v>
      </c>
      <c r="AC37" s="10">
        <v>47.63</v>
      </c>
      <c r="AD37" s="2">
        <f t="shared" si="0"/>
        <v>0.28000000000000114</v>
      </c>
      <c r="AE37" s="138">
        <f t="shared" si="1"/>
        <v>3.7934668071655242E-3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42586</v>
      </c>
      <c r="X38" s="10">
        <v>47.53</v>
      </c>
      <c r="Y38" s="10">
        <v>47.71</v>
      </c>
      <c r="Z38" s="10">
        <v>47.48</v>
      </c>
      <c r="AA38" s="10">
        <v>47.71</v>
      </c>
      <c r="AB38" s="95">
        <v>8029900</v>
      </c>
      <c r="AC38" s="10">
        <v>47.45</v>
      </c>
      <c r="AD38" s="2">
        <f t="shared" si="0"/>
        <v>0.23000000000000398</v>
      </c>
      <c r="AE38" s="138">
        <f t="shared" si="1"/>
        <v>4.6580563201357172E-3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42585</v>
      </c>
      <c r="X39" s="10">
        <v>47.37</v>
      </c>
      <c r="Y39" s="10">
        <v>47.51</v>
      </c>
      <c r="Z39" s="10">
        <v>47.3</v>
      </c>
      <c r="AA39" s="10">
        <v>47.49</v>
      </c>
      <c r="AB39" s="95">
        <v>4263300</v>
      </c>
      <c r="AC39" s="10">
        <v>47.23</v>
      </c>
      <c r="AD39" s="2">
        <f t="shared" si="0"/>
        <v>0.21000000000000085</v>
      </c>
      <c r="AE39" s="138">
        <f t="shared" si="1"/>
        <v>-5.0558247314093085E-3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42584</v>
      </c>
      <c r="X40" s="10">
        <v>47.79</v>
      </c>
      <c r="Y40" s="10">
        <v>47.87</v>
      </c>
      <c r="Z40" s="10">
        <v>47.54</v>
      </c>
      <c r="AA40" s="10">
        <v>47.73</v>
      </c>
      <c r="AB40" s="95">
        <v>4587800</v>
      </c>
      <c r="AC40" s="10">
        <v>47.47</v>
      </c>
      <c r="AD40" s="2">
        <f t="shared" si="0"/>
        <v>0.32999999999999829</v>
      </c>
      <c r="AE40" s="138">
        <f t="shared" si="1"/>
        <v>-6.3157894736842746E-4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53.746000000000002</v>
      </c>
      <c r="Q41" s="2"/>
      <c r="W41" s="133">
        <v>42583</v>
      </c>
      <c r="X41" s="10">
        <v>48.01</v>
      </c>
      <c r="Y41" s="10">
        <v>48.1</v>
      </c>
      <c r="Z41" s="10">
        <v>47.73</v>
      </c>
      <c r="AA41" s="10">
        <v>47.76</v>
      </c>
      <c r="AB41" s="95">
        <v>2955100</v>
      </c>
      <c r="AC41" s="10">
        <v>47.5</v>
      </c>
      <c r="AD41" s="2">
        <f t="shared" si="0"/>
        <v>0.37000000000000455</v>
      </c>
      <c r="AE41" s="138">
        <f t="shared" si="1"/>
        <v>-1.0828821324448179E-2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53.257400000000004</v>
      </c>
      <c r="Q42" s="2"/>
      <c r="T42" s="91" t="s">
        <v>113</v>
      </c>
      <c r="W42" s="133">
        <v>42580</v>
      </c>
      <c r="X42" s="10">
        <v>48.03</v>
      </c>
      <c r="Y42" s="10">
        <v>48.37</v>
      </c>
      <c r="Z42" s="10">
        <v>47.96</v>
      </c>
      <c r="AA42" s="10">
        <v>48.28</v>
      </c>
      <c r="AB42" s="95">
        <v>3588900</v>
      </c>
      <c r="AC42" s="10">
        <v>48.02</v>
      </c>
      <c r="AD42" s="2">
        <f t="shared" si="0"/>
        <v>0.40999999999999659</v>
      </c>
      <c r="AE42" s="138">
        <f t="shared" si="1"/>
        <v>9.2475830180749341E-3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52.768800000000006</v>
      </c>
      <c r="Q43" s="2"/>
      <c r="T43" s="128" t="s">
        <v>98</v>
      </c>
      <c r="U43" s="98">
        <v>49.24</v>
      </c>
      <c r="W43" s="133">
        <v>42579</v>
      </c>
      <c r="X43" s="10">
        <v>47.84</v>
      </c>
      <c r="Y43" s="10">
        <v>47.91</v>
      </c>
      <c r="Z43" s="10">
        <v>47.57</v>
      </c>
      <c r="AA43" s="10">
        <v>47.84</v>
      </c>
      <c r="AB43" s="95">
        <v>3409900</v>
      </c>
      <c r="AC43" s="10">
        <v>47.58</v>
      </c>
      <c r="AD43" s="2">
        <f t="shared" si="0"/>
        <v>0.33999999999999631</v>
      </c>
      <c r="AE43" s="138">
        <f t="shared" si="1"/>
        <v>2.1021652301866922E-4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52.280200000000001</v>
      </c>
      <c r="Q44" s="2"/>
      <c r="T44" s="93" t="s">
        <v>99</v>
      </c>
      <c r="U44" s="88">
        <v>48.82</v>
      </c>
      <c r="W44" s="133">
        <v>42578</v>
      </c>
      <c r="X44" s="10">
        <v>47.79</v>
      </c>
      <c r="Y44" s="10">
        <v>47.96</v>
      </c>
      <c r="Z44" s="10">
        <v>47.4</v>
      </c>
      <c r="AA44" s="10">
        <v>47.83</v>
      </c>
      <c r="AB44" s="95">
        <v>4174300</v>
      </c>
      <c r="AC44" s="10">
        <v>47.57</v>
      </c>
      <c r="AD44" s="2">
        <f t="shared" si="0"/>
        <v>0.56000000000000227</v>
      </c>
      <c r="AE44" s="138">
        <f t="shared" si="1"/>
        <v>6.9856054191363981E-3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51.791600000000003</v>
      </c>
      <c r="Q45" s="2"/>
      <c r="T45" s="93" t="s">
        <v>100</v>
      </c>
      <c r="U45" s="88" t="s">
        <v>626</v>
      </c>
      <c r="W45" s="133">
        <v>42577</v>
      </c>
      <c r="X45" s="10">
        <v>47.45</v>
      </c>
      <c r="Y45" s="10">
        <v>47.62</v>
      </c>
      <c r="Z45" s="10">
        <v>47.29</v>
      </c>
      <c r="AA45" s="10">
        <v>47.5</v>
      </c>
      <c r="AB45" s="95">
        <v>3324400</v>
      </c>
      <c r="AC45" s="10">
        <v>47.24</v>
      </c>
      <c r="AD45" s="2">
        <f t="shared" si="0"/>
        <v>0.32999999999999829</v>
      </c>
      <c r="AE45" s="138">
        <f t="shared" si="1"/>
        <v>3.1853896793374581E-3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51.303000000000004</v>
      </c>
      <c r="Q46" s="2"/>
      <c r="T46" s="93" t="s">
        <v>101</v>
      </c>
      <c r="U46" s="88" t="s">
        <v>627</v>
      </c>
      <c r="W46" s="133">
        <v>42576</v>
      </c>
      <c r="X46" s="10">
        <v>47.36</v>
      </c>
      <c r="Y46" s="10">
        <v>47.44</v>
      </c>
      <c r="Z46" s="10">
        <v>47.17</v>
      </c>
      <c r="AA46" s="10">
        <v>47.34</v>
      </c>
      <c r="AB46" s="95">
        <v>3372200</v>
      </c>
      <c r="AC46" s="10">
        <v>47.09</v>
      </c>
      <c r="AD46" s="2">
        <f t="shared" si="0"/>
        <v>0.26999999999999602</v>
      </c>
      <c r="AE46" s="138">
        <f t="shared" si="1"/>
        <v>1.0629251700680076E-3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50.814399999999999</v>
      </c>
      <c r="Q47" s="2"/>
      <c r="T47" s="93" t="s">
        <v>236</v>
      </c>
      <c r="U47" s="88">
        <v>48.9</v>
      </c>
      <c r="W47" s="133">
        <v>42573</v>
      </c>
      <c r="X47" s="10">
        <v>47.35</v>
      </c>
      <c r="Y47" s="10">
        <v>47.38</v>
      </c>
      <c r="Z47" s="10">
        <v>47.17</v>
      </c>
      <c r="AA47" s="10">
        <v>47.29</v>
      </c>
      <c r="AB47" s="95">
        <v>3515800</v>
      </c>
      <c r="AC47" s="10">
        <v>47.04</v>
      </c>
      <c r="AD47" s="2">
        <f t="shared" si="0"/>
        <v>0.21000000000000085</v>
      </c>
      <c r="AE47" s="138">
        <f t="shared" si="1"/>
        <v>6.3816209317169026E-4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50.325800000000001</v>
      </c>
      <c r="Q48" s="2"/>
      <c r="T48" s="93" t="s">
        <v>237</v>
      </c>
      <c r="U48" s="88" t="s">
        <v>371</v>
      </c>
      <c r="W48" s="133">
        <v>42572</v>
      </c>
      <c r="X48" s="10">
        <v>47.27</v>
      </c>
      <c r="Y48" s="10">
        <v>47.52</v>
      </c>
      <c r="Z48" s="10">
        <v>47.18</v>
      </c>
      <c r="AA48" s="10">
        <v>47.26</v>
      </c>
      <c r="AB48" s="95">
        <v>3208100</v>
      </c>
      <c r="AC48" s="10">
        <v>47.01</v>
      </c>
      <c r="AD48" s="2">
        <f t="shared" si="0"/>
        <v>0.34000000000000341</v>
      </c>
      <c r="AE48" s="138">
        <f t="shared" si="1"/>
        <v>-2.9692470837752172E-3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49.837200000000003</v>
      </c>
      <c r="Q49" s="2"/>
      <c r="T49" s="93" t="s">
        <v>238</v>
      </c>
      <c r="U49" s="463" t="s">
        <v>130</v>
      </c>
      <c r="W49" s="133">
        <v>42571</v>
      </c>
      <c r="X49" s="10">
        <v>47.25</v>
      </c>
      <c r="Y49" s="10">
        <v>47.46</v>
      </c>
      <c r="Z49" s="10">
        <v>47.16</v>
      </c>
      <c r="AA49" s="10">
        <v>47.4</v>
      </c>
      <c r="AB49" s="95">
        <v>2976600</v>
      </c>
      <c r="AC49" s="10">
        <v>47.15</v>
      </c>
      <c r="AD49" s="2">
        <f t="shared" si="0"/>
        <v>0.30000000000000426</v>
      </c>
      <c r="AE49" s="138">
        <f t="shared" si="1"/>
        <v>9.6359743040683732E-3</v>
      </c>
    </row>
    <row r="50" spans="1:31" x14ac:dyDescent="0.25">
      <c r="O50" s="83">
        <v>1.01</v>
      </c>
      <c r="P50" s="83">
        <f t="shared" si="42"/>
        <v>49.348599999999998</v>
      </c>
      <c r="Q50" s="2"/>
      <c r="T50" s="93"/>
      <c r="U50" s="88"/>
      <c r="W50" s="133">
        <v>42570</v>
      </c>
      <c r="X50" s="10">
        <v>46.98</v>
      </c>
      <c r="Y50" s="10">
        <v>47.06</v>
      </c>
      <c r="Z50" s="10">
        <v>46.83</v>
      </c>
      <c r="AA50" s="10">
        <v>46.95</v>
      </c>
      <c r="AB50" s="95">
        <v>4647500</v>
      </c>
      <c r="AC50" s="10">
        <v>46.7</v>
      </c>
      <c r="AD50" s="2">
        <f t="shared" si="0"/>
        <v>0.23000000000000398</v>
      </c>
      <c r="AE50" s="138">
        <f t="shared" si="1"/>
        <v>-7.6498087547811622E-3</v>
      </c>
    </row>
    <row r="51" spans="1:31" x14ac:dyDescent="0.25">
      <c r="O51" s="83">
        <v>1</v>
      </c>
      <c r="P51" s="83">
        <f t="shared" si="42"/>
        <v>48.86</v>
      </c>
      <c r="Q51" s="2"/>
      <c r="T51" s="93" t="s">
        <v>105</v>
      </c>
      <c r="U51" s="88" t="s">
        <v>628</v>
      </c>
      <c r="W51" s="133">
        <v>42569</v>
      </c>
      <c r="X51" s="10">
        <v>47.22</v>
      </c>
      <c r="Y51" s="10">
        <v>47.56</v>
      </c>
      <c r="Z51" s="10">
        <v>47.11</v>
      </c>
      <c r="AA51" s="10">
        <v>47.31</v>
      </c>
      <c r="AB51" s="95">
        <v>7433800</v>
      </c>
      <c r="AC51" s="10">
        <v>47.06</v>
      </c>
      <c r="AD51" s="2">
        <f t="shared" si="0"/>
        <v>0.45000000000000284</v>
      </c>
      <c r="AE51" s="138">
        <f t="shared" si="1"/>
        <v>1.9161166702150734E-3</v>
      </c>
    </row>
    <row r="52" spans="1:31" x14ac:dyDescent="0.25">
      <c r="O52" s="83">
        <v>0.99</v>
      </c>
      <c r="P52" s="83">
        <f t="shared" si="42"/>
        <v>48.371400000000001</v>
      </c>
      <c r="Q52" s="2"/>
      <c r="T52" s="93" t="s">
        <v>106</v>
      </c>
      <c r="U52" s="88" t="s">
        <v>334</v>
      </c>
      <c r="W52" s="133">
        <v>42566</v>
      </c>
      <c r="X52" s="10">
        <v>47.32</v>
      </c>
      <c r="Y52" s="10">
        <v>47.39</v>
      </c>
      <c r="Z52" s="10">
        <v>47.1</v>
      </c>
      <c r="AA52" s="10">
        <v>47.22</v>
      </c>
      <c r="AB52" s="95">
        <v>10403600</v>
      </c>
      <c r="AC52" s="10">
        <v>46.97</v>
      </c>
      <c r="AD52" s="2">
        <f t="shared" si="0"/>
        <v>0.28999999999999915</v>
      </c>
      <c r="AE52" s="138">
        <f t="shared" si="1"/>
        <v>-5.9259259259260011E-3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47.882799999999996</v>
      </c>
      <c r="Q53" s="2"/>
      <c r="T53" s="93" t="s">
        <v>107</v>
      </c>
      <c r="U53" s="90">
        <v>1882448</v>
      </c>
      <c r="W53" s="133">
        <v>42565</v>
      </c>
      <c r="X53" s="10">
        <v>47.54</v>
      </c>
      <c r="Y53" s="10">
        <v>47.67</v>
      </c>
      <c r="Z53" s="10">
        <v>47.43</v>
      </c>
      <c r="AA53" s="10">
        <v>47.51</v>
      </c>
      <c r="AB53" s="95">
        <v>17420400</v>
      </c>
      <c r="AC53" s="10">
        <v>47.25</v>
      </c>
      <c r="AD53" s="2">
        <f t="shared" si="0"/>
        <v>0.24000000000000199</v>
      </c>
      <c r="AE53" s="138">
        <f t="shared" si="1"/>
        <v>1.0262989095574104E-2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47.394199999999998</v>
      </c>
      <c r="T54" s="93" t="s">
        <v>110</v>
      </c>
      <c r="U54" s="90">
        <v>5190200</v>
      </c>
      <c r="W54" s="133">
        <v>42564</v>
      </c>
      <c r="X54" s="10">
        <v>47.24</v>
      </c>
      <c r="Y54" s="10">
        <v>47.41</v>
      </c>
      <c r="Z54" s="10">
        <v>46.99</v>
      </c>
      <c r="AA54" s="10">
        <v>47.02</v>
      </c>
      <c r="AB54" s="95">
        <v>7892100</v>
      </c>
      <c r="AC54" s="10">
        <v>46.77</v>
      </c>
      <c r="AD54" s="2">
        <f t="shared" si="0"/>
        <v>0.4199999999999946</v>
      </c>
      <c r="AE54" s="138">
        <f t="shared" si="1"/>
        <v>0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276</v>
      </c>
      <c r="M55" s="261"/>
      <c r="O55" s="83">
        <v>0.96</v>
      </c>
      <c r="P55" s="83">
        <f t="shared" si="42"/>
        <v>46.9056</v>
      </c>
      <c r="T55" s="93" t="s">
        <v>239</v>
      </c>
      <c r="U55" s="88">
        <v>17</v>
      </c>
      <c r="W55" s="133">
        <v>42563</v>
      </c>
      <c r="X55" s="10">
        <v>47.07</v>
      </c>
      <c r="Y55" s="10">
        <v>47.31</v>
      </c>
      <c r="Z55" s="10">
        <v>46.99</v>
      </c>
      <c r="AA55" s="10">
        <v>47.02</v>
      </c>
      <c r="AB55" s="95">
        <v>6164700</v>
      </c>
      <c r="AC55" s="10">
        <v>46.77</v>
      </c>
      <c r="AD55" s="2">
        <f t="shared" si="0"/>
        <v>0.32000000000000028</v>
      </c>
      <c r="AE55" s="138">
        <f t="shared" si="1"/>
        <v>1.4753742677370285E-2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46.416999999999994</v>
      </c>
      <c r="T56" s="93" t="s">
        <v>240</v>
      </c>
      <c r="U56" s="88">
        <v>3.33</v>
      </c>
      <c r="W56" s="133">
        <v>42562</v>
      </c>
      <c r="X56" s="10">
        <v>46.3</v>
      </c>
      <c r="Y56" s="10">
        <v>46.53</v>
      </c>
      <c r="Z56" s="10">
        <v>46.28</v>
      </c>
      <c r="AA56" s="10">
        <v>46.34</v>
      </c>
      <c r="AB56" s="95">
        <v>6794500</v>
      </c>
      <c r="AC56" s="10">
        <v>46.09</v>
      </c>
      <c r="AD56" s="2">
        <f t="shared" si="0"/>
        <v>0.25</v>
      </c>
      <c r="AE56" s="138">
        <f t="shared" si="1"/>
        <v>1.4974675181678165E-2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45.928399999999996</v>
      </c>
      <c r="T57" s="93"/>
      <c r="U57" s="88"/>
      <c r="W57" s="133">
        <v>42559</v>
      </c>
      <c r="X57" s="10">
        <v>45.66</v>
      </c>
      <c r="Y57" s="10">
        <v>45.73</v>
      </c>
      <c r="Z57" s="10">
        <v>45.48</v>
      </c>
      <c r="AA57" s="10">
        <v>45.66</v>
      </c>
      <c r="AB57" s="95">
        <v>7459000</v>
      </c>
      <c r="AC57" s="10">
        <v>45.41</v>
      </c>
      <c r="AD57" s="2">
        <f t="shared" si="0"/>
        <v>0.25</v>
      </c>
      <c r="AE57" s="138">
        <f t="shared" si="1"/>
        <v>1.633840644583695E-2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45.439800000000005</v>
      </c>
      <c r="T58" s="93"/>
      <c r="U58" s="88"/>
      <c r="W58" s="133">
        <v>42558</v>
      </c>
      <c r="X58" s="10">
        <v>45.25</v>
      </c>
      <c r="Y58" s="10">
        <v>45.43</v>
      </c>
      <c r="Z58" s="10">
        <v>44.74</v>
      </c>
      <c r="AA58" s="10">
        <v>44.92</v>
      </c>
      <c r="AB58" s="95">
        <v>6712900</v>
      </c>
      <c r="AC58" s="10">
        <v>44.68</v>
      </c>
      <c r="AD58" s="2">
        <f t="shared" si="0"/>
        <v>0.68999999999999773</v>
      </c>
      <c r="AE58" s="138">
        <f t="shared" si="1"/>
        <v>-4.2344550924893198E-3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44.9512</v>
      </c>
      <c r="W59" s="133">
        <v>42557</v>
      </c>
      <c r="X59" s="10">
        <v>44.67</v>
      </c>
      <c r="Y59" s="10">
        <v>45.14</v>
      </c>
      <c r="Z59" s="10">
        <v>44.29</v>
      </c>
      <c r="AA59" s="10">
        <v>45.11</v>
      </c>
      <c r="AB59" s="95">
        <v>10473300</v>
      </c>
      <c r="AC59" s="10">
        <v>44.87</v>
      </c>
      <c r="AD59" s="2">
        <f t="shared" si="0"/>
        <v>0.85000000000000142</v>
      </c>
      <c r="AE59" s="138">
        <f t="shared" si="1"/>
        <v>-3.1104199066873672E-3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44.462600000000002</v>
      </c>
      <c r="W60" s="133">
        <v>42556</v>
      </c>
      <c r="X60" s="10">
        <v>45.78</v>
      </c>
      <c r="Y60" s="10">
        <v>45.81</v>
      </c>
      <c r="Z60" s="10">
        <v>45.13</v>
      </c>
      <c r="AA60" s="10">
        <v>45.25</v>
      </c>
      <c r="AB60" s="95">
        <v>8668300</v>
      </c>
      <c r="AC60" s="10">
        <v>45.01</v>
      </c>
      <c r="AD60" s="2">
        <f t="shared" si="0"/>
        <v>0.67999999999999972</v>
      </c>
      <c r="AE60" s="138">
        <f t="shared" si="1"/>
        <v>-3.1418119216699014E-2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43.974000000000004</v>
      </c>
      <c r="W61" s="133">
        <v>42552</v>
      </c>
      <c r="X61" s="10">
        <v>46.76</v>
      </c>
      <c r="Y61" s="10">
        <v>46.88</v>
      </c>
      <c r="Z61" s="10">
        <v>46.63</v>
      </c>
      <c r="AA61" s="10">
        <v>46.72</v>
      </c>
      <c r="AB61" s="95">
        <v>8123600</v>
      </c>
      <c r="AC61" s="10">
        <v>46.47</v>
      </c>
      <c r="AD61" s="2">
        <f t="shared" si="0"/>
        <v>0.25</v>
      </c>
      <c r="AE61" s="138">
        <f t="shared" si="1"/>
        <v>1.2928248222365823E-3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42551</v>
      </c>
      <c r="X62" s="10">
        <v>45.86</v>
      </c>
      <c r="Y62" s="10">
        <v>46.66</v>
      </c>
      <c r="Z62" s="10">
        <v>45.79</v>
      </c>
      <c r="AA62" s="10">
        <v>46.66</v>
      </c>
      <c r="AB62" s="95">
        <v>12204600</v>
      </c>
      <c r="AC62" s="10">
        <v>46.41</v>
      </c>
      <c r="AD62" s="2">
        <f t="shared" si="0"/>
        <v>0.86999999999999744</v>
      </c>
      <c r="AE62" s="138">
        <f t="shared" si="1"/>
        <v>2.2246696035242319E-2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42550</v>
      </c>
      <c r="X63" s="10">
        <v>45.51</v>
      </c>
      <c r="Y63" s="10">
        <v>45.88</v>
      </c>
      <c r="Z63" s="10">
        <v>45.37</v>
      </c>
      <c r="AA63" s="10">
        <v>45.65</v>
      </c>
      <c r="AB63" s="95">
        <v>7148600</v>
      </c>
      <c r="AC63" s="10">
        <v>45.4</v>
      </c>
      <c r="AD63" s="2">
        <f t="shared" si="0"/>
        <v>0.51000000000000512</v>
      </c>
      <c r="AE63" s="138">
        <f t="shared" si="1"/>
        <v>2.0224719101123556E-2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42549</v>
      </c>
      <c r="X64" s="10">
        <v>44.53</v>
      </c>
      <c r="Y64" s="10">
        <v>44.74</v>
      </c>
      <c r="Z64" s="10">
        <v>44.12</v>
      </c>
      <c r="AA64" s="10">
        <v>44.74</v>
      </c>
      <c r="AB64" s="95">
        <v>9806000</v>
      </c>
      <c r="AC64" s="10">
        <v>44.5</v>
      </c>
      <c r="AD64" s="2">
        <f t="shared" si="0"/>
        <v>0.62000000000000455</v>
      </c>
      <c r="AE64" s="138">
        <f t="shared" si="1"/>
        <v>3.2722209329310692E-2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42548</v>
      </c>
      <c r="X65" s="10">
        <v>43.57</v>
      </c>
      <c r="Y65" s="10">
        <v>43.63</v>
      </c>
      <c r="Z65" s="10">
        <v>42.73</v>
      </c>
      <c r="AA65" s="10">
        <v>43.32</v>
      </c>
      <c r="AB65" s="95">
        <v>10904600</v>
      </c>
      <c r="AC65" s="10">
        <v>43.09</v>
      </c>
      <c r="AD65" s="2">
        <f t="shared" si="0"/>
        <v>0.90000000000000568</v>
      </c>
      <c r="AE65" s="138">
        <f t="shared" si="1"/>
        <v>-2.5994575045207968E-2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42545</v>
      </c>
      <c r="X66" s="10">
        <v>44.93</v>
      </c>
      <c r="Y66" s="10">
        <v>46.02</v>
      </c>
      <c r="Z66" s="10">
        <v>44.48</v>
      </c>
      <c r="AA66" s="10">
        <v>44.48</v>
      </c>
      <c r="AB66" s="95">
        <v>29139700</v>
      </c>
      <c r="AC66" s="10">
        <v>44.24</v>
      </c>
      <c r="AD66" s="2">
        <f t="shared" si="0"/>
        <v>1.5400000000000063</v>
      </c>
      <c r="AE66" s="138">
        <f t="shared" si="1"/>
        <v>-0.1128935231602165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42544</v>
      </c>
      <c r="X67" s="10">
        <v>49.74</v>
      </c>
      <c r="Y67" s="10">
        <v>50.23</v>
      </c>
      <c r="Z67" s="10">
        <v>49.27</v>
      </c>
      <c r="AA67" s="10">
        <v>50.14</v>
      </c>
      <c r="AB67" s="95">
        <v>7688300</v>
      </c>
      <c r="AC67" s="10">
        <v>49.87</v>
      </c>
      <c r="AD67" s="2">
        <f>Y67-Z67</f>
        <v>0.95999999999999375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42543</v>
      </c>
      <c r="X68" s="10">
        <v>48.81</v>
      </c>
      <c r="Y68" s="10">
        <v>49.09</v>
      </c>
      <c r="Z68" s="10">
        <v>48.59</v>
      </c>
      <c r="AA68" s="10">
        <v>48.62</v>
      </c>
      <c r="AB68" s="95">
        <v>9102500</v>
      </c>
      <c r="AC68" s="10">
        <v>48.36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6" t="s">
        <v>202</v>
      </c>
      <c r="B72" s="487"/>
      <c r="C72" s="488">
        <f>SumByColor($A$19,C55:C70)</f>
        <v>0</v>
      </c>
      <c r="D72" s="488"/>
      <c r="E72" s="488"/>
      <c r="F72" s="489">
        <f>SumByColor($A$19,F55:F70)</f>
        <v>0</v>
      </c>
      <c r="G72" s="488"/>
      <c r="H72" s="488">
        <f>SumByColor($A$19,H55:H70)</f>
        <v>0</v>
      </c>
      <c r="I72" s="488"/>
      <c r="J72" s="488"/>
      <c r="K72" s="489">
        <f>SumByColor($A$19,K55:K70)</f>
        <v>0</v>
      </c>
      <c r="L72" s="488"/>
      <c r="M72" s="48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9" priority="9">
      <formula>F39&gt;0</formula>
    </cfRule>
    <cfRule type="expression" dxfId="488" priority="10">
      <formula>F39&lt;0</formula>
    </cfRule>
  </conditionalFormatting>
  <conditionalFormatting sqref="F25:F38">
    <cfRule type="expression" dxfId="487" priority="7">
      <formula>F25&gt;0</formula>
    </cfRule>
    <cfRule type="expression" dxfId="486" priority="8">
      <formula>F25&lt;0</formula>
    </cfRule>
  </conditionalFormatting>
  <conditionalFormatting sqref="H25:H38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1600</v>
      </c>
      <c r="T2" s="479">
        <v>42568</v>
      </c>
      <c r="U2" s="127" t="s">
        <v>286</v>
      </c>
      <c r="V2" s="16"/>
      <c r="W2" s="141">
        <v>42636</v>
      </c>
      <c r="X2" s="142">
        <v>17.45</v>
      </c>
      <c r="Y2" s="142">
        <v>17.739999999999998</v>
      </c>
      <c r="Z2" s="10">
        <v>17.43</v>
      </c>
      <c r="AA2" s="10">
        <v>17.48</v>
      </c>
      <c r="AB2" s="95">
        <v>17890000</v>
      </c>
      <c r="AC2" s="10">
        <v>17.48</v>
      </c>
      <c r="AD2">
        <f>Y2-Z2</f>
        <v>0.30999999999999872</v>
      </c>
      <c r="AE2" s="138">
        <f>AC2/AC3-1</f>
        <v>-6.2535531552018186E-3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(F141-K141)/Q2</f>
        <v>16.944620625000244</v>
      </c>
      <c r="T3" s="1">
        <v>42621</v>
      </c>
      <c r="U3" s="34" t="s">
        <v>348</v>
      </c>
      <c r="W3" s="133">
        <v>42635</v>
      </c>
      <c r="X3" s="10">
        <v>17.89</v>
      </c>
      <c r="Y3" s="10">
        <v>18.05</v>
      </c>
      <c r="Z3" s="10">
        <v>17.41</v>
      </c>
      <c r="AA3" s="10">
        <v>17.59</v>
      </c>
      <c r="AB3" s="95">
        <v>25134600</v>
      </c>
      <c r="AC3" s="10">
        <v>17.59</v>
      </c>
      <c r="AD3">
        <f t="shared" ref="AD3:AD66" si="2">Y3-Z3</f>
        <v>0.64000000000000057</v>
      </c>
      <c r="AE3" s="138">
        <f t="shared" ref="AE3:AE66" si="3">AC3/AC4-1</f>
        <v>-3.9637599093997888E-3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17.48</v>
      </c>
      <c r="R4" s="529">
        <v>-6.3E-3</v>
      </c>
      <c r="T4" s="1">
        <v>42627</v>
      </c>
      <c r="U4" s="34" t="s">
        <v>348</v>
      </c>
      <c r="W4" s="133">
        <v>42634</v>
      </c>
      <c r="X4" s="10">
        <v>17.25</v>
      </c>
      <c r="Y4" s="10">
        <v>17.7</v>
      </c>
      <c r="Z4" s="10">
        <v>17.23</v>
      </c>
      <c r="AA4" s="10">
        <v>17.66</v>
      </c>
      <c r="AB4" s="95">
        <v>31232300</v>
      </c>
      <c r="AC4" s="10">
        <v>17.66</v>
      </c>
      <c r="AD4">
        <f t="shared" si="2"/>
        <v>0.46999999999999886</v>
      </c>
      <c r="AE4" s="138">
        <f t="shared" si="3"/>
        <v>4.3735224586288313E-2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27968</v>
      </c>
      <c r="W5" s="133">
        <v>42633</v>
      </c>
      <c r="X5" s="10">
        <v>17.05</v>
      </c>
      <c r="Y5" s="10">
        <v>17.27</v>
      </c>
      <c r="Z5" s="10">
        <v>16.72</v>
      </c>
      <c r="AA5" s="10">
        <v>16.920000000000002</v>
      </c>
      <c r="AB5" s="95">
        <v>17720400</v>
      </c>
      <c r="AC5" s="10">
        <v>16.920000000000002</v>
      </c>
      <c r="AD5">
        <f t="shared" si="2"/>
        <v>0.55000000000000071</v>
      </c>
      <c r="AE5" s="138">
        <f t="shared" si="3"/>
        <v>-1.7699115044246261E-3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27111.393000000389</v>
      </c>
      <c r="W6" s="133">
        <v>42632</v>
      </c>
      <c r="X6" s="10">
        <v>17.63</v>
      </c>
      <c r="Y6" s="10">
        <v>17.77</v>
      </c>
      <c r="Z6" s="10">
        <v>16.850000000000001</v>
      </c>
      <c r="AA6" s="10">
        <v>16.95</v>
      </c>
      <c r="AB6" s="95">
        <v>23955000</v>
      </c>
      <c r="AC6" s="10">
        <v>16.95</v>
      </c>
      <c r="AD6">
        <f t="shared" si="2"/>
        <v>0.91999999999999815</v>
      </c>
      <c r="AE6" s="138">
        <f t="shared" si="3"/>
        <v>-3.0320366132723153E-2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856.60699999961071</v>
      </c>
      <c r="R7" s="30">
        <v>42650</v>
      </c>
      <c r="W7" s="133">
        <v>42629</v>
      </c>
      <c r="X7" s="10">
        <v>18.079999999999998</v>
      </c>
      <c r="Y7" s="10">
        <v>18.079999999999998</v>
      </c>
      <c r="Z7" s="10">
        <v>17.34</v>
      </c>
      <c r="AA7" s="10">
        <v>17.48</v>
      </c>
      <c r="AB7" s="95">
        <v>37359100</v>
      </c>
      <c r="AC7" s="10">
        <v>17.48</v>
      </c>
      <c r="AD7">
        <f t="shared" si="2"/>
        <v>0.73999999999999844</v>
      </c>
      <c r="AE7" s="138">
        <f t="shared" si="3"/>
        <v>1.7191977077364307E-3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856.60699999961071</v>
      </c>
      <c r="W8" s="133">
        <v>42628</v>
      </c>
      <c r="X8" s="10">
        <v>16.899999999999999</v>
      </c>
      <c r="Y8" s="10">
        <v>17.46</v>
      </c>
      <c r="Z8" s="10">
        <v>16.850000000000001</v>
      </c>
      <c r="AA8" s="10">
        <v>17.45</v>
      </c>
      <c r="AB8" s="95">
        <v>24303700</v>
      </c>
      <c r="AC8" s="10">
        <v>17.45</v>
      </c>
      <c r="AD8">
        <f t="shared" si="2"/>
        <v>0.60999999999999943</v>
      </c>
      <c r="AE8" s="138">
        <f t="shared" si="3"/>
        <v>3.0714707619610149E-2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3.1595831317099733E-2</v>
      </c>
      <c r="W9" s="133">
        <v>42627</v>
      </c>
      <c r="X9" s="10">
        <v>16.88</v>
      </c>
      <c r="Y9" s="10">
        <v>17.079999999999998</v>
      </c>
      <c r="Z9" s="10">
        <v>16.649999999999999</v>
      </c>
      <c r="AA9" s="10">
        <v>16.93</v>
      </c>
      <c r="AB9" s="95">
        <v>18591300</v>
      </c>
      <c r="AC9" s="10">
        <v>16.93</v>
      </c>
      <c r="AD9">
        <f t="shared" si="2"/>
        <v>0.42999999999999972</v>
      </c>
      <c r="AE9" s="138">
        <f t="shared" si="3"/>
        <v>1.0746268656716351E-2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42626</v>
      </c>
      <c r="X10" s="10">
        <v>16.920000000000002</v>
      </c>
      <c r="Y10" s="10">
        <v>17.149999999999999</v>
      </c>
      <c r="Z10" s="10">
        <v>16.46</v>
      </c>
      <c r="AA10" s="10">
        <v>16.75</v>
      </c>
      <c r="AB10" s="95">
        <v>24227000</v>
      </c>
      <c r="AC10" s="10">
        <v>16.75</v>
      </c>
      <c r="AD10">
        <f t="shared" si="2"/>
        <v>0.68999999999999773</v>
      </c>
      <c r="AE10" s="138">
        <f t="shared" si="3"/>
        <v>-2.3323615160349753E-2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42625</v>
      </c>
      <c r="X11" s="10">
        <v>16.61</v>
      </c>
      <c r="Y11" s="10">
        <v>17.2</v>
      </c>
      <c r="Z11" s="10">
        <v>16.37</v>
      </c>
      <c r="AA11" s="10">
        <v>17.149999999999999</v>
      </c>
      <c r="AB11" s="95">
        <v>28072300</v>
      </c>
      <c r="AC11" s="10">
        <v>17.149999999999999</v>
      </c>
      <c r="AD11">
        <f t="shared" si="2"/>
        <v>0.82999999999999829</v>
      </c>
      <c r="AE11" s="138">
        <f t="shared" si="3"/>
        <v>2.0226055919095876E-2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42622</v>
      </c>
      <c r="X12" s="10">
        <v>17.329999999999998</v>
      </c>
      <c r="Y12" s="10">
        <v>17.739999999999998</v>
      </c>
      <c r="Z12" s="10">
        <v>16.690000000000001</v>
      </c>
      <c r="AA12" s="10">
        <v>16.809999999999999</v>
      </c>
      <c r="AB12" s="95">
        <v>31163600</v>
      </c>
      <c r="AC12" s="10">
        <v>16.809999999999999</v>
      </c>
      <c r="AD12">
        <f t="shared" si="2"/>
        <v>1.0499999999999972</v>
      </c>
      <c r="AE12" s="138">
        <f t="shared" si="3"/>
        <v>-3.667621776504304E-2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7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42621</v>
      </c>
      <c r="X13" s="10">
        <v>17.18</v>
      </c>
      <c r="Y13" s="10">
        <v>17.86</v>
      </c>
      <c r="Z13" s="10">
        <v>16.88</v>
      </c>
      <c r="AA13" s="10">
        <v>17.45</v>
      </c>
      <c r="AB13" s="95">
        <v>39180600</v>
      </c>
      <c r="AC13" s="10">
        <v>17.45</v>
      </c>
      <c r="AD13">
        <f t="shared" si="2"/>
        <v>0.98000000000000043</v>
      </c>
      <c r="AE13" s="138">
        <f t="shared" si="3"/>
        <v>1.6899766899766799E-2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7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42620</v>
      </c>
      <c r="X14" s="10">
        <v>17.21</v>
      </c>
      <c r="Y14" s="10">
        <v>17.350000000000001</v>
      </c>
      <c r="Z14" s="10">
        <v>17.02</v>
      </c>
      <c r="AA14" s="10">
        <v>17.16</v>
      </c>
      <c r="AB14" s="95">
        <v>22926100</v>
      </c>
      <c r="AC14" s="10">
        <v>17.16</v>
      </c>
      <c r="AD14">
        <f t="shared" si="2"/>
        <v>0.33000000000000185</v>
      </c>
      <c r="AE14" s="138">
        <f t="shared" si="3"/>
        <v>8.818342151675429E-3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42619</v>
      </c>
      <c r="X15" s="10">
        <v>16.8</v>
      </c>
      <c r="Y15" s="10">
        <v>17.079999999999998</v>
      </c>
      <c r="Z15" s="10">
        <v>16.75</v>
      </c>
      <c r="AA15" s="10">
        <v>17.010000000000002</v>
      </c>
      <c r="AB15" s="95">
        <v>22950000</v>
      </c>
      <c r="AC15" s="10">
        <v>17.010000000000002</v>
      </c>
      <c r="AD15">
        <f t="shared" si="2"/>
        <v>0.32999999999999829</v>
      </c>
      <c r="AE15" s="138">
        <f t="shared" si="3"/>
        <v>1.8562874251497163E-2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42615</v>
      </c>
      <c r="X16" s="10">
        <v>16.96</v>
      </c>
      <c r="Y16" s="10">
        <v>16.97</v>
      </c>
      <c r="Z16" s="10">
        <v>16.57</v>
      </c>
      <c r="AA16" s="10">
        <v>16.7</v>
      </c>
      <c r="AB16" s="95">
        <v>16091500</v>
      </c>
      <c r="AC16" s="10">
        <v>16.7</v>
      </c>
      <c r="AD16">
        <f t="shared" si="2"/>
        <v>0.39999999999999858</v>
      </c>
      <c r="AE16" s="138">
        <f t="shared" si="3"/>
        <v>3.6057692307691624E-3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42614</v>
      </c>
      <c r="X17" s="10">
        <v>16.61</v>
      </c>
      <c r="Y17" s="10">
        <v>16.8</v>
      </c>
      <c r="Z17" s="10">
        <v>16.3</v>
      </c>
      <c r="AA17" s="10">
        <v>16.64</v>
      </c>
      <c r="AB17" s="95">
        <v>15692900</v>
      </c>
      <c r="AC17" s="10">
        <v>16.64</v>
      </c>
      <c r="AD17">
        <f t="shared" si="2"/>
        <v>0.5</v>
      </c>
      <c r="AE17" s="138">
        <f t="shared" si="3"/>
        <v>9.0964220739844226E-3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42613</v>
      </c>
      <c r="X18" s="10">
        <v>16.7</v>
      </c>
      <c r="Y18" s="10">
        <v>16.739999999999998</v>
      </c>
      <c r="Z18" s="10">
        <v>16.14</v>
      </c>
      <c r="AA18" s="10">
        <v>16.489999999999998</v>
      </c>
      <c r="AB18" s="95">
        <v>21948500</v>
      </c>
      <c r="AC18" s="10">
        <v>16.489999999999998</v>
      </c>
      <c r="AD18">
        <f t="shared" si="2"/>
        <v>0.59999999999999787</v>
      </c>
      <c r="AE18" s="138">
        <f t="shared" si="3"/>
        <v>-1.4934289127837563E-2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42612</v>
      </c>
      <c r="X19" s="10">
        <v>17</v>
      </c>
      <c r="Y19" s="10">
        <v>17.010000000000002</v>
      </c>
      <c r="Z19" s="10">
        <v>16.510000000000002</v>
      </c>
      <c r="AA19" s="10">
        <v>16.739999999999998</v>
      </c>
      <c r="AB19" s="95">
        <v>23604400</v>
      </c>
      <c r="AC19" s="10">
        <v>16.739999999999998</v>
      </c>
      <c r="AD19">
        <f t="shared" si="2"/>
        <v>0.5</v>
      </c>
      <c r="AE19" s="138">
        <f t="shared" si="3"/>
        <v>-1.0053222945003104E-2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42611</v>
      </c>
      <c r="X20" s="10">
        <v>16.920000000000002</v>
      </c>
      <c r="Y20" s="10">
        <v>17.25</v>
      </c>
      <c r="Z20" s="10">
        <v>16.61</v>
      </c>
      <c r="AA20" s="10">
        <v>16.91</v>
      </c>
      <c r="AB20" s="95">
        <v>34423300</v>
      </c>
      <c r="AC20" s="10">
        <v>16.91</v>
      </c>
      <c r="AD20">
        <f t="shared" si="2"/>
        <v>0.64000000000000057</v>
      </c>
      <c r="AE20" s="138">
        <f t="shared" si="3"/>
        <v>2.4227740763173689E-2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42608</v>
      </c>
      <c r="X21" s="10">
        <v>16.34</v>
      </c>
      <c r="Y21" s="10">
        <v>16.809999999999999</v>
      </c>
      <c r="Z21" s="10">
        <v>16.29</v>
      </c>
      <c r="AA21" s="10">
        <v>16.510000000000002</v>
      </c>
      <c r="AB21" s="95">
        <v>24228600</v>
      </c>
      <c r="AC21" s="10">
        <v>16.510000000000002</v>
      </c>
      <c r="AD21">
        <f t="shared" si="2"/>
        <v>0.51999999999999957</v>
      </c>
      <c r="AE21" s="138">
        <f t="shared" si="3"/>
        <v>1.9135802469135932E-2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42607</v>
      </c>
      <c r="X22" s="10">
        <v>15.9</v>
      </c>
      <c r="Y22" s="10">
        <v>16.55</v>
      </c>
      <c r="Z22" s="10">
        <v>15.88</v>
      </c>
      <c r="AA22" s="10">
        <v>16.2</v>
      </c>
      <c r="AB22" s="95">
        <v>34819000</v>
      </c>
      <c r="AC22" s="10">
        <v>16.2</v>
      </c>
      <c r="AD22">
        <f t="shared" si="2"/>
        <v>0.66999999999999993</v>
      </c>
      <c r="AE22" s="138">
        <f t="shared" si="3"/>
        <v>4.4487427466150864E-2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42606</v>
      </c>
      <c r="X23" s="10">
        <v>16.2</v>
      </c>
      <c r="Y23" s="10">
        <v>16.239999999999998</v>
      </c>
      <c r="Z23" s="10">
        <v>15.38</v>
      </c>
      <c r="AA23" s="10">
        <v>15.51</v>
      </c>
      <c r="AB23" s="95">
        <v>26664300</v>
      </c>
      <c r="AC23" s="10">
        <v>15.51</v>
      </c>
      <c r="AD23">
        <f t="shared" si="2"/>
        <v>0.85999999999999766</v>
      </c>
      <c r="AE23" s="138">
        <f t="shared" si="3"/>
        <v>-4.1409147095179177E-2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42605</v>
      </c>
      <c r="X24" s="10">
        <v>16.27</v>
      </c>
      <c r="Y24" s="10">
        <v>16.54</v>
      </c>
      <c r="Z24" s="10">
        <v>16.14</v>
      </c>
      <c r="AA24" s="10">
        <v>16.18</v>
      </c>
      <c r="AB24" s="95">
        <v>23655900</v>
      </c>
      <c r="AC24" s="10">
        <v>16.18</v>
      </c>
      <c r="AD24">
        <f t="shared" si="2"/>
        <v>0.39999999999999858</v>
      </c>
      <c r="AE24" s="138">
        <f t="shared" si="3"/>
        <v>-6.1766522544792757E-4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42604</v>
      </c>
      <c r="X25" s="10">
        <v>16.149999999999999</v>
      </c>
      <c r="Y25" s="10">
        <v>16.43</v>
      </c>
      <c r="Z25" s="10">
        <v>15.91</v>
      </c>
      <c r="AA25" s="10">
        <v>16.190000000000001</v>
      </c>
      <c r="AB25" s="95">
        <v>22135300</v>
      </c>
      <c r="AC25" s="10">
        <v>16.190000000000001</v>
      </c>
      <c r="AD25">
        <f t="shared" si="2"/>
        <v>0.51999999999999957</v>
      </c>
      <c r="AE25" s="138">
        <f t="shared" si="3"/>
        <v>-3.6923076923076614E-3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42601</v>
      </c>
      <c r="X26" s="10">
        <v>16.16</v>
      </c>
      <c r="Y26" s="10">
        <v>16.45</v>
      </c>
      <c r="Z26" s="10">
        <v>16.03</v>
      </c>
      <c r="AA26" s="10">
        <v>16.25</v>
      </c>
      <c r="AB26" s="95">
        <v>35007500</v>
      </c>
      <c r="AC26" s="10">
        <v>16.25</v>
      </c>
      <c r="AD26">
        <f t="shared" si="2"/>
        <v>0.41999999999999815</v>
      </c>
      <c r="AE26" s="138">
        <f t="shared" si="3"/>
        <v>3.0437539632213184E-2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42600</v>
      </c>
      <c r="X27" s="10">
        <v>15.55</v>
      </c>
      <c r="Y27" s="10">
        <v>15.8</v>
      </c>
      <c r="Z27" s="10">
        <v>15.51</v>
      </c>
      <c r="AA27" s="10">
        <v>15.77</v>
      </c>
      <c r="AB27" s="95">
        <v>16548700</v>
      </c>
      <c r="AC27" s="10">
        <v>15.77</v>
      </c>
      <c r="AD27">
        <f t="shared" si="2"/>
        <v>0.29000000000000092</v>
      </c>
      <c r="AE27" s="138">
        <f t="shared" si="3"/>
        <v>1.6108247422680355E-2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42599</v>
      </c>
      <c r="X28" s="10">
        <v>15.53</v>
      </c>
      <c r="Y28" s="10">
        <v>15.76</v>
      </c>
      <c r="Z28" s="10">
        <v>15.46</v>
      </c>
      <c r="AA28" s="10">
        <v>15.52</v>
      </c>
      <c r="AB28" s="95">
        <v>22534600</v>
      </c>
      <c r="AC28" s="10">
        <v>15.52</v>
      </c>
      <c r="AD28">
        <f t="shared" si="2"/>
        <v>0.29999999999999893</v>
      </c>
      <c r="AE28" s="138">
        <f t="shared" si="3"/>
        <v>1.9367333763717909E-3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42598</v>
      </c>
      <c r="X29" s="10">
        <v>15.58</v>
      </c>
      <c r="Y29" s="10">
        <v>15.59</v>
      </c>
      <c r="Z29" s="10">
        <v>15.23</v>
      </c>
      <c r="AA29" s="10">
        <v>15.49</v>
      </c>
      <c r="AB29" s="95">
        <v>21865500</v>
      </c>
      <c r="AC29" s="10">
        <v>15.49</v>
      </c>
      <c r="AD29">
        <f t="shared" si="2"/>
        <v>0.35999999999999943</v>
      </c>
      <c r="AE29" s="138">
        <f t="shared" si="3"/>
        <v>-2.5756600128782337E-3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42597</v>
      </c>
      <c r="X30" s="10">
        <v>15.09</v>
      </c>
      <c r="Y30" s="10">
        <v>15.7</v>
      </c>
      <c r="Z30" s="10">
        <v>15.08</v>
      </c>
      <c r="AA30" s="10">
        <v>15.53</v>
      </c>
      <c r="AB30" s="95">
        <v>29088900</v>
      </c>
      <c r="AC30" s="10">
        <v>15.53</v>
      </c>
      <c r="AD30">
        <f t="shared" si="2"/>
        <v>0.61999999999999922</v>
      </c>
      <c r="AE30" s="138">
        <f t="shared" si="3"/>
        <v>4.018754186202278E-2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42594</v>
      </c>
      <c r="X31" s="10">
        <v>14.46</v>
      </c>
      <c r="Y31" s="10">
        <v>14.99</v>
      </c>
      <c r="Z31" s="10">
        <v>14.43</v>
      </c>
      <c r="AA31" s="10">
        <v>14.93</v>
      </c>
      <c r="AB31" s="95">
        <v>24900800</v>
      </c>
      <c r="AC31" s="10">
        <v>14.93</v>
      </c>
      <c r="AD31">
        <f t="shared" si="2"/>
        <v>0.5600000000000005</v>
      </c>
      <c r="AE31" s="138">
        <f t="shared" si="3"/>
        <v>3.4650034650034689E-2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42593</v>
      </c>
      <c r="X32" s="10">
        <v>14.25</v>
      </c>
      <c r="Y32" s="10">
        <v>14.49</v>
      </c>
      <c r="Z32" s="10">
        <v>14.21</v>
      </c>
      <c r="AA32" s="10">
        <v>14.43</v>
      </c>
      <c r="AB32" s="95">
        <v>14441600</v>
      </c>
      <c r="AC32" s="10">
        <v>14.43</v>
      </c>
      <c r="AD32">
        <f t="shared" si="2"/>
        <v>0.27999999999999936</v>
      </c>
      <c r="AE32" s="138">
        <f t="shared" si="3"/>
        <v>1.6197183098591639E-2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42592</v>
      </c>
      <c r="X33" s="10">
        <v>14.48</v>
      </c>
      <c r="Y33" s="10">
        <v>14.5</v>
      </c>
      <c r="Z33" s="10">
        <v>14.03</v>
      </c>
      <c r="AA33" s="10">
        <v>14.2</v>
      </c>
      <c r="AB33" s="95">
        <v>14987500</v>
      </c>
      <c r="AC33" s="10">
        <v>14.2</v>
      </c>
      <c r="AD33">
        <f t="shared" si="2"/>
        <v>0.47000000000000064</v>
      </c>
      <c r="AE33" s="138">
        <f t="shared" si="3"/>
        <v>-1.9337016574585753E-2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42591</v>
      </c>
      <c r="X34" s="10">
        <v>14.56</v>
      </c>
      <c r="Y34" s="10">
        <v>14.7</v>
      </c>
      <c r="Z34" s="10">
        <v>14.4</v>
      </c>
      <c r="AA34" s="10">
        <v>14.48</v>
      </c>
      <c r="AB34" s="95">
        <v>12563600</v>
      </c>
      <c r="AC34" s="10">
        <v>14.48</v>
      </c>
      <c r="AD34">
        <f t="shared" si="2"/>
        <v>0.29999999999999893</v>
      </c>
      <c r="AE34" s="138">
        <f t="shared" si="3"/>
        <v>4.1608876560332853E-3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42590</v>
      </c>
      <c r="X35" s="10">
        <v>14.53</v>
      </c>
      <c r="Y35" s="10">
        <v>14.72</v>
      </c>
      <c r="Z35" s="10">
        <v>14.38</v>
      </c>
      <c r="AA35" s="10">
        <v>14.42</v>
      </c>
      <c r="AB35" s="95">
        <v>16163500</v>
      </c>
      <c r="AC35" s="10">
        <v>14.42</v>
      </c>
      <c r="AD35">
        <f t="shared" si="2"/>
        <v>0.33999999999999986</v>
      </c>
      <c r="AE35" s="138">
        <f t="shared" si="3"/>
        <v>-6.8870523415978102E-3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42587</v>
      </c>
      <c r="X36" s="10">
        <v>14.22</v>
      </c>
      <c r="Y36" s="10">
        <v>14.78</v>
      </c>
      <c r="Z36" s="10">
        <v>14.2</v>
      </c>
      <c r="AA36" s="10">
        <v>14.52</v>
      </c>
      <c r="AB36" s="95">
        <v>29098400</v>
      </c>
      <c r="AC36" s="10">
        <v>14.52</v>
      </c>
      <c r="AD36">
        <f t="shared" si="2"/>
        <v>0.58000000000000007</v>
      </c>
      <c r="AE36" s="138">
        <f t="shared" si="3"/>
        <v>3.4925160370634423E-2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7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42586</v>
      </c>
      <c r="X37" s="10">
        <v>13.61</v>
      </c>
      <c r="Y37" s="10">
        <v>14.2</v>
      </c>
      <c r="Z37" s="10">
        <v>13.6</v>
      </c>
      <c r="AA37" s="10">
        <v>14.03</v>
      </c>
      <c r="AB37" s="95">
        <v>23400100</v>
      </c>
      <c r="AC37" s="10">
        <v>14.03</v>
      </c>
      <c r="AD37">
        <f t="shared" si="2"/>
        <v>0.59999999999999964</v>
      </c>
      <c r="AE37" s="138">
        <f t="shared" si="3"/>
        <v>3.8490007401924542E-2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7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42585</v>
      </c>
      <c r="X38" s="10">
        <v>13.27</v>
      </c>
      <c r="Y38" s="10">
        <v>13.58</v>
      </c>
      <c r="Z38" s="10">
        <v>13.27</v>
      </c>
      <c r="AA38" s="10">
        <v>13.51</v>
      </c>
      <c r="AB38" s="95">
        <v>17316600</v>
      </c>
      <c r="AC38" s="10">
        <v>13.51</v>
      </c>
      <c r="AD38">
        <f t="shared" si="2"/>
        <v>0.3100000000000005</v>
      </c>
      <c r="AE38" s="138">
        <f t="shared" si="3"/>
        <v>8.208955223880654E-3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7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42584</v>
      </c>
      <c r="X39" s="10">
        <v>13.55</v>
      </c>
      <c r="Y39" s="10">
        <v>13.58</v>
      </c>
      <c r="Z39" s="10">
        <v>13.02</v>
      </c>
      <c r="AA39" s="10">
        <v>13.4</v>
      </c>
      <c r="AB39" s="95">
        <v>23707600</v>
      </c>
      <c r="AC39" s="10">
        <v>13.4</v>
      </c>
      <c r="AD39">
        <f t="shared" si="2"/>
        <v>0.5600000000000005</v>
      </c>
      <c r="AE39" s="138">
        <f t="shared" si="3"/>
        <v>-1.179941002949858E-2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42583</v>
      </c>
      <c r="X40" s="10">
        <v>13.81</v>
      </c>
      <c r="Y40" s="10">
        <v>13.92</v>
      </c>
      <c r="Z40" s="10">
        <v>13.55</v>
      </c>
      <c r="AA40" s="10">
        <v>13.56</v>
      </c>
      <c r="AB40" s="95">
        <v>16363900</v>
      </c>
      <c r="AC40" s="10">
        <v>13.56</v>
      </c>
      <c r="AD40">
        <f t="shared" si="2"/>
        <v>0.36999999999999922</v>
      </c>
      <c r="AE40" s="138">
        <f t="shared" si="3"/>
        <v>-1.3100436681222738E-2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42580</v>
      </c>
      <c r="X41" s="10">
        <v>13.91</v>
      </c>
      <c r="Y41" s="10">
        <v>13.94</v>
      </c>
      <c r="Z41" s="10">
        <v>13.62</v>
      </c>
      <c r="AA41" s="10">
        <v>13.74</v>
      </c>
      <c r="AB41" s="95">
        <v>21792900</v>
      </c>
      <c r="AC41" s="10">
        <v>13.74</v>
      </c>
      <c r="AD41">
        <f t="shared" si="2"/>
        <v>0.32000000000000028</v>
      </c>
      <c r="AE41" s="138">
        <f t="shared" si="3"/>
        <v>-5.0687907313541336E-3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42579</v>
      </c>
      <c r="X42" s="10">
        <v>14.13</v>
      </c>
      <c r="Y42" s="10">
        <v>14.19</v>
      </c>
      <c r="Z42" s="10">
        <v>13.7</v>
      </c>
      <c r="AA42" s="10">
        <v>13.81</v>
      </c>
      <c r="AB42" s="95">
        <v>25504200</v>
      </c>
      <c r="AC42" s="10">
        <v>13.81</v>
      </c>
      <c r="AD42">
        <f t="shared" si="2"/>
        <v>0.49000000000000021</v>
      </c>
      <c r="AE42" s="138">
        <f t="shared" si="3"/>
        <v>-2.6779422128259234E-2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17.59</v>
      </c>
      <c r="W43" s="133">
        <v>42578</v>
      </c>
      <c r="X43" s="10">
        <v>14.85</v>
      </c>
      <c r="Y43" s="10">
        <v>14.89</v>
      </c>
      <c r="Z43" s="10">
        <v>14.06</v>
      </c>
      <c r="AA43" s="10">
        <v>14.19</v>
      </c>
      <c r="AB43" s="95">
        <v>35035800</v>
      </c>
      <c r="AC43" s="10">
        <v>14.19</v>
      </c>
      <c r="AD43">
        <f t="shared" si="2"/>
        <v>0.83000000000000007</v>
      </c>
      <c r="AE43" s="138">
        <f t="shared" si="3"/>
        <v>-3.2719836400817992E-2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67" t="s">
        <v>78</v>
      </c>
      <c r="P44" s="567"/>
      <c r="T44" s="93" t="s">
        <v>99</v>
      </c>
      <c r="U44" s="130">
        <v>17.45</v>
      </c>
      <c r="W44" s="133">
        <v>42577</v>
      </c>
      <c r="X44" s="10">
        <v>14</v>
      </c>
      <c r="Y44" s="10">
        <v>14.69</v>
      </c>
      <c r="Z44" s="10">
        <v>13.93</v>
      </c>
      <c r="AA44" s="10">
        <v>14.67</v>
      </c>
      <c r="AB44" s="95">
        <v>38959800</v>
      </c>
      <c r="AC44" s="10">
        <v>14.67</v>
      </c>
      <c r="AD44">
        <f t="shared" si="2"/>
        <v>0.75999999999999979</v>
      </c>
      <c r="AE44" s="138">
        <f t="shared" si="3"/>
        <v>5.3879310344827624E-2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19.228000000000002</v>
      </c>
      <c r="T45" s="93" t="s">
        <v>100</v>
      </c>
      <c r="U45" s="130" t="s">
        <v>629</v>
      </c>
      <c r="W45" s="133">
        <v>42576</v>
      </c>
      <c r="X45" s="10">
        <v>14</v>
      </c>
      <c r="Y45" s="10">
        <v>14.33</v>
      </c>
      <c r="Z45" s="10">
        <v>13.88</v>
      </c>
      <c r="AA45" s="10">
        <v>13.92</v>
      </c>
      <c r="AB45" s="95">
        <v>51357000</v>
      </c>
      <c r="AC45" s="10">
        <v>13.92</v>
      </c>
      <c r="AD45">
        <f t="shared" si="2"/>
        <v>0.44999999999999929</v>
      </c>
      <c r="AE45" s="138">
        <f t="shared" si="3"/>
        <v>6.0167555217060187E-2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19.0532</v>
      </c>
      <c r="T46" s="93" t="s">
        <v>101</v>
      </c>
      <c r="U46" s="130" t="s">
        <v>630</v>
      </c>
      <c r="W46" s="133">
        <v>42573</v>
      </c>
      <c r="X46" s="10">
        <v>13.21</v>
      </c>
      <c r="Y46" s="10">
        <v>13.23</v>
      </c>
      <c r="Z46" s="10">
        <v>13.02</v>
      </c>
      <c r="AA46" s="10">
        <v>13.13</v>
      </c>
      <c r="AB46" s="95">
        <v>18755900</v>
      </c>
      <c r="AC46" s="10">
        <v>13.13</v>
      </c>
      <c r="AD46">
        <f t="shared" si="2"/>
        <v>0.21000000000000085</v>
      </c>
      <c r="AE46" s="138">
        <f t="shared" si="3"/>
        <v>-3.793626707131903E-3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18.878400000000003</v>
      </c>
      <c r="T47" s="93" t="s">
        <v>102</v>
      </c>
      <c r="U47" s="130">
        <v>18.62</v>
      </c>
      <c r="W47" s="133">
        <v>42572</v>
      </c>
      <c r="X47" s="10">
        <v>13.48</v>
      </c>
      <c r="Y47" s="10">
        <v>13.5</v>
      </c>
      <c r="Z47" s="10">
        <v>13.08</v>
      </c>
      <c r="AA47" s="10">
        <v>13.18</v>
      </c>
      <c r="AB47" s="95">
        <v>16734700</v>
      </c>
      <c r="AC47" s="10">
        <v>13.18</v>
      </c>
      <c r="AD47">
        <f t="shared" si="2"/>
        <v>0.41999999999999993</v>
      </c>
      <c r="AE47" s="138">
        <f t="shared" si="3"/>
        <v>-3.0169242089771897E-2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18.703600000000002</v>
      </c>
      <c r="T48" s="93" t="s">
        <v>103</v>
      </c>
      <c r="U48" s="130">
        <v>2.0598900000000002</v>
      </c>
      <c r="W48" s="133">
        <v>42571</v>
      </c>
      <c r="X48" s="10">
        <v>13.33</v>
      </c>
      <c r="Y48" s="10">
        <v>13.62</v>
      </c>
      <c r="Z48" s="10">
        <v>13.24</v>
      </c>
      <c r="AA48" s="10">
        <v>13.59</v>
      </c>
      <c r="AB48" s="95">
        <v>35666000</v>
      </c>
      <c r="AC48" s="10">
        <v>13.59</v>
      </c>
      <c r="AD48">
        <f t="shared" si="2"/>
        <v>0.37999999999999901</v>
      </c>
      <c r="AE48" s="138">
        <f t="shared" si="3"/>
        <v>2.7987897125567152E-2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18.5288</v>
      </c>
      <c r="T49" s="93" t="s">
        <v>104</v>
      </c>
      <c r="U49" s="130" t="s">
        <v>379</v>
      </c>
      <c r="W49" s="133">
        <v>42570</v>
      </c>
      <c r="X49" s="10">
        <v>13.22</v>
      </c>
      <c r="Y49" s="10">
        <v>13.26</v>
      </c>
      <c r="Z49" s="10">
        <v>13.05</v>
      </c>
      <c r="AA49" s="10">
        <v>13.22</v>
      </c>
      <c r="AB49" s="95">
        <v>30569900</v>
      </c>
      <c r="AC49" s="10">
        <v>13.22</v>
      </c>
      <c r="AD49">
        <f t="shared" si="2"/>
        <v>0.20999999999999908</v>
      </c>
      <c r="AE49" s="138">
        <f t="shared" si="3"/>
        <v>-8.9955022488754643E-3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18.354000000000003</v>
      </c>
      <c r="T50" s="93"/>
      <c r="U50" s="130"/>
      <c r="W50" s="133">
        <v>42569</v>
      </c>
      <c r="X50" s="10">
        <v>13.25</v>
      </c>
      <c r="Y50" s="10">
        <v>13.36</v>
      </c>
      <c r="Z50" s="10">
        <v>13.09</v>
      </c>
      <c r="AA50" s="10">
        <v>13.34</v>
      </c>
      <c r="AB50" s="95">
        <v>17180500</v>
      </c>
      <c r="AC50" s="10">
        <v>13.34</v>
      </c>
      <c r="AD50">
        <f t="shared" si="2"/>
        <v>0.26999999999999957</v>
      </c>
      <c r="AE50" s="138">
        <f t="shared" si="3"/>
        <v>1.5993907083015957E-2</v>
      </c>
      <c r="AL50" s="234"/>
      <c r="AO50" s="234"/>
    </row>
    <row r="51" spans="2:41" x14ac:dyDescent="0.25">
      <c r="B51" s="576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7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18.179200000000002</v>
      </c>
      <c r="T51" s="93" t="s">
        <v>105</v>
      </c>
      <c r="U51" s="130" t="s">
        <v>631</v>
      </c>
      <c r="W51" s="133">
        <v>42566</v>
      </c>
      <c r="X51" s="10">
        <v>13.31</v>
      </c>
      <c r="Y51" s="10">
        <v>13.5</v>
      </c>
      <c r="Z51" s="10">
        <v>13.04</v>
      </c>
      <c r="AA51" s="10">
        <v>13.13</v>
      </c>
      <c r="AB51" s="95">
        <v>18046200</v>
      </c>
      <c r="AC51" s="10">
        <v>13.13</v>
      </c>
      <c r="AD51">
        <f t="shared" si="2"/>
        <v>0.46000000000000085</v>
      </c>
      <c r="AE51" s="138">
        <f t="shared" si="3"/>
        <v>-1.2039127163280594E-2</v>
      </c>
    </row>
    <row r="52" spans="2:41" x14ac:dyDescent="0.25">
      <c r="B52" s="576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7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18.0044</v>
      </c>
      <c r="T52" s="93" t="s">
        <v>106</v>
      </c>
      <c r="U52" s="130" t="s">
        <v>323</v>
      </c>
      <c r="W52" s="133">
        <v>42565</v>
      </c>
      <c r="X52" s="10">
        <v>13.5</v>
      </c>
      <c r="Y52" s="10">
        <v>13.55</v>
      </c>
      <c r="Z52" s="10">
        <v>13.27</v>
      </c>
      <c r="AA52" s="10">
        <v>13.29</v>
      </c>
      <c r="AB52" s="95">
        <v>18698900</v>
      </c>
      <c r="AC52" s="10">
        <v>13.29</v>
      </c>
      <c r="AD52">
        <f t="shared" si="2"/>
        <v>0.28000000000000114</v>
      </c>
      <c r="AE52" s="138">
        <f t="shared" si="3"/>
        <v>0</v>
      </c>
    </row>
    <row r="53" spans="2:41" x14ac:dyDescent="0.25">
      <c r="B53" s="576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17.829599999999999</v>
      </c>
      <c r="T53" s="93" t="s">
        <v>107</v>
      </c>
      <c r="U53" s="131">
        <v>17947621</v>
      </c>
      <c r="W53" s="133">
        <v>42564</v>
      </c>
      <c r="X53" s="10">
        <v>13.24</v>
      </c>
      <c r="Y53" s="10">
        <v>13.39</v>
      </c>
      <c r="Z53" s="10">
        <v>13.07</v>
      </c>
      <c r="AA53" s="10">
        <v>13.29</v>
      </c>
      <c r="AB53" s="95">
        <v>23067400</v>
      </c>
      <c r="AC53" s="10">
        <v>13.29</v>
      </c>
      <c r="AD53">
        <f t="shared" si="2"/>
        <v>0.32000000000000028</v>
      </c>
      <c r="AE53" s="138">
        <f t="shared" si="3"/>
        <v>4.5351473922901064E-3</v>
      </c>
    </row>
    <row r="54" spans="2:41" x14ac:dyDescent="0.25">
      <c r="B54" s="57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17.654800000000002</v>
      </c>
      <c r="T54" s="93" t="s">
        <v>110</v>
      </c>
      <c r="U54" s="131">
        <v>27869800</v>
      </c>
      <c r="W54" s="133">
        <v>42563</v>
      </c>
      <c r="X54" s="10">
        <v>13</v>
      </c>
      <c r="Y54" s="10">
        <v>13.46</v>
      </c>
      <c r="Z54" s="10">
        <v>12.98</v>
      </c>
      <c r="AA54" s="10">
        <v>13.23</v>
      </c>
      <c r="AB54" s="95">
        <v>35226800</v>
      </c>
      <c r="AC54" s="10">
        <v>13.23</v>
      </c>
      <c r="AD54">
        <f t="shared" si="2"/>
        <v>0.48000000000000043</v>
      </c>
      <c r="AE54" s="138">
        <f t="shared" si="3"/>
        <v>4.6677215189873333E-2</v>
      </c>
      <c r="AL54" s="234"/>
      <c r="AO54" s="234"/>
    </row>
    <row r="55" spans="2:41" x14ac:dyDescent="0.25">
      <c r="B55" s="57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17.48</v>
      </c>
      <c r="T55" s="93" t="s">
        <v>108</v>
      </c>
      <c r="U55" s="130" t="s">
        <v>632</v>
      </c>
      <c r="W55" s="133">
        <v>42562</v>
      </c>
      <c r="X55" s="10">
        <v>12.79</v>
      </c>
      <c r="Y55" s="10">
        <v>12.98</v>
      </c>
      <c r="Z55" s="10">
        <v>12.61</v>
      </c>
      <c r="AA55" s="10">
        <v>12.64</v>
      </c>
      <c r="AB55" s="95">
        <v>22797100</v>
      </c>
      <c r="AC55" s="10">
        <v>12.64</v>
      </c>
      <c r="AD55">
        <f t="shared" si="2"/>
        <v>0.37000000000000099</v>
      </c>
      <c r="AE55" s="138">
        <f t="shared" si="3"/>
        <v>1.5847860538829028E-3</v>
      </c>
    </row>
    <row r="56" spans="2:41" x14ac:dyDescent="0.25">
      <c r="B56" s="57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17.305199999999999</v>
      </c>
      <c r="T56" s="93" t="s">
        <v>111</v>
      </c>
      <c r="U56" s="130">
        <v>50.23</v>
      </c>
      <c r="W56" s="133">
        <v>42559</v>
      </c>
      <c r="X56" s="10">
        <v>12.39</v>
      </c>
      <c r="Y56" s="10">
        <v>12.72</v>
      </c>
      <c r="Z56" s="10">
        <v>12.38</v>
      </c>
      <c r="AA56" s="10">
        <v>12.62</v>
      </c>
      <c r="AB56" s="95">
        <v>27955700</v>
      </c>
      <c r="AC56" s="10">
        <v>12.62</v>
      </c>
      <c r="AD56">
        <f t="shared" si="2"/>
        <v>0.33999999999999986</v>
      </c>
      <c r="AE56" s="138">
        <f t="shared" si="3"/>
        <v>3.4426229508196737E-2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17.130400000000002</v>
      </c>
      <c r="T57" s="93" t="s">
        <v>112</v>
      </c>
      <c r="U57" s="130">
        <v>0.35</v>
      </c>
      <c r="W57" s="133">
        <v>42558</v>
      </c>
      <c r="X57" s="10">
        <v>11.9</v>
      </c>
      <c r="Y57" s="10">
        <v>12.55</v>
      </c>
      <c r="Z57" s="10">
        <v>11.89</v>
      </c>
      <c r="AA57" s="10">
        <v>12.2</v>
      </c>
      <c r="AB57" s="95">
        <v>33457100</v>
      </c>
      <c r="AC57" s="10">
        <v>12.2</v>
      </c>
      <c r="AD57">
        <f t="shared" si="2"/>
        <v>0.66000000000000014</v>
      </c>
      <c r="AE57" s="138">
        <f t="shared" si="3"/>
        <v>4.0068201193520725E-2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16.9556</v>
      </c>
      <c r="T58" s="93" t="s">
        <v>109</v>
      </c>
      <c r="U58" s="130" t="s">
        <v>124</v>
      </c>
      <c r="W58" s="133">
        <v>42557</v>
      </c>
      <c r="X58" s="10">
        <v>11.76</v>
      </c>
      <c r="Y58" s="10">
        <v>11.85</v>
      </c>
      <c r="Z58" s="10">
        <v>11.5</v>
      </c>
      <c r="AA58" s="10">
        <v>11.73</v>
      </c>
      <c r="AB58" s="95">
        <v>35747800</v>
      </c>
      <c r="AC58" s="10">
        <v>11.73</v>
      </c>
      <c r="AD58">
        <f t="shared" si="2"/>
        <v>0.34999999999999964</v>
      </c>
      <c r="AE58" s="138">
        <f t="shared" si="3"/>
        <v>-1.5113350125944613E-2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16.780799999999999</v>
      </c>
      <c r="W59" s="133">
        <v>42556</v>
      </c>
      <c r="X59" s="10">
        <v>12.38</v>
      </c>
      <c r="Y59" s="10">
        <v>12.45</v>
      </c>
      <c r="Z59" s="10">
        <v>11.8</v>
      </c>
      <c r="AA59" s="10">
        <v>11.91</v>
      </c>
      <c r="AB59" s="95">
        <v>37298900</v>
      </c>
      <c r="AC59" s="10">
        <v>11.91</v>
      </c>
      <c r="AD59">
        <f t="shared" si="2"/>
        <v>0.64999999999999858</v>
      </c>
      <c r="AE59" s="138">
        <f t="shared" si="3"/>
        <v>-4.720000000000002E-2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16.605999999999998</v>
      </c>
      <c r="W60" s="133">
        <v>42552</v>
      </c>
      <c r="X60" s="10">
        <v>12.58</v>
      </c>
      <c r="Y60" s="10">
        <v>12.9</v>
      </c>
      <c r="Z60" s="10">
        <v>12.31</v>
      </c>
      <c r="AA60" s="10">
        <v>12.5</v>
      </c>
      <c r="AB60" s="95">
        <v>68847100</v>
      </c>
      <c r="AC60" s="10">
        <v>12.5</v>
      </c>
      <c r="AD60">
        <f t="shared" si="2"/>
        <v>0.58999999999999986</v>
      </c>
      <c r="AE60" s="138">
        <f t="shared" si="3"/>
        <v>-9.1569767441860406E-2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16.4312</v>
      </c>
      <c r="W61" s="133">
        <v>42551</v>
      </c>
      <c r="X61" s="10">
        <v>13.34</v>
      </c>
      <c r="Y61" s="10">
        <v>13.78</v>
      </c>
      <c r="Z61" s="10">
        <v>13.22</v>
      </c>
      <c r="AA61" s="10">
        <v>13.76</v>
      </c>
      <c r="AB61" s="95">
        <v>48486100</v>
      </c>
      <c r="AC61" s="10">
        <v>13.76</v>
      </c>
      <c r="AD61">
        <f t="shared" si="2"/>
        <v>0.55999999999999872</v>
      </c>
      <c r="AE61" s="138">
        <f t="shared" si="3"/>
        <v>4.321455648218353E-2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16.256400000000003</v>
      </c>
      <c r="W62" s="133">
        <v>42550</v>
      </c>
      <c r="X62" s="10">
        <v>13.3</v>
      </c>
      <c r="Y62" s="10">
        <v>13.42</v>
      </c>
      <c r="Z62" s="10">
        <v>12.94</v>
      </c>
      <c r="AA62" s="10">
        <v>13.19</v>
      </c>
      <c r="AB62" s="95">
        <v>36879800</v>
      </c>
      <c r="AC62" s="10">
        <v>13.19</v>
      </c>
      <c r="AD62">
        <f t="shared" si="2"/>
        <v>0.48000000000000043</v>
      </c>
      <c r="AE62" s="138">
        <f t="shared" si="3"/>
        <v>1.5396458814472602E-2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16.081600000000002</v>
      </c>
      <c r="W63" s="133">
        <v>42549</v>
      </c>
      <c r="X63" s="10">
        <v>12.64</v>
      </c>
      <c r="Y63" s="10">
        <v>13.05</v>
      </c>
      <c r="Z63" s="10">
        <v>12.62</v>
      </c>
      <c r="AA63" s="10">
        <v>12.99</v>
      </c>
      <c r="AB63" s="95">
        <v>34838100</v>
      </c>
      <c r="AC63" s="10">
        <v>12.99</v>
      </c>
      <c r="AD63">
        <f t="shared" si="2"/>
        <v>0.43000000000000149</v>
      </c>
      <c r="AE63" s="138">
        <f t="shared" si="3"/>
        <v>6.214227309893694E-2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15.9068</v>
      </c>
      <c r="W64" s="133">
        <v>42548</v>
      </c>
      <c r="X64" s="10">
        <v>13.13</v>
      </c>
      <c r="Y64" s="10">
        <v>13.24</v>
      </c>
      <c r="Z64" s="10">
        <v>12.1</v>
      </c>
      <c r="AA64" s="10">
        <v>12.23</v>
      </c>
      <c r="AB64" s="95">
        <v>45700500</v>
      </c>
      <c r="AC64" s="10">
        <v>12.23</v>
      </c>
      <c r="AD64">
        <f t="shared" si="2"/>
        <v>1.1400000000000006</v>
      </c>
      <c r="AE64" s="138">
        <f t="shared" si="3"/>
        <v>-7.4186222558667692E-2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15.732000000000001</v>
      </c>
      <c r="W65" s="133">
        <v>42545</v>
      </c>
      <c r="X65" s="10">
        <v>13.5</v>
      </c>
      <c r="Y65" s="10">
        <v>13.85</v>
      </c>
      <c r="Z65" s="10">
        <v>13.13</v>
      </c>
      <c r="AA65" s="10">
        <v>13.21</v>
      </c>
      <c r="AB65" s="95">
        <v>77486100</v>
      </c>
      <c r="AC65" s="10">
        <v>13.21</v>
      </c>
      <c r="AD65">
        <f t="shared" si="2"/>
        <v>0.71999999999999886</v>
      </c>
      <c r="AE65" s="138">
        <f t="shared" si="3"/>
        <v>-5.9786476868327387E-2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42544</v>
      </c>
      <c r="X66" s="10">
        <v>13.41</v>
      </c>
      <c r="Y66" s="10">
        <v>14.16</v>
      </c>
      <c r="Z66" s="10">
        <v>13.41</v>
      </c>
      <c r="AA66" s="10">
        <v>14.05</v>
      </c>
      <c r="AB66" s="95">
        <v>71203000</v>
      </c>
      <c r="AC66" s="10">
        <v>14.05</v>
      </c>
      <c r="AD66">
        <f t="shared" si="2"/>
        <v>0.75</v>
      </c>
      <c r="AE66" s="138">
        <f t="shared" si="3"/>
        <v>0.10455974842767302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42543</v>
      </c>
      <c r="X67" s="10">
        <v>12.78</v>
      </c>
      <c r="Y67" s="10">
        <v>13.04</v>
      </c>
      <c r="Z67" s="10">
        <v>12.67</v>
      </c>
      <c r="AA67" s="10">
        <v>12.72</v>
      </c>
      <c r="AB67" s="95">
        <v>26968200</v>
      </c>
      <c r="AC67" s="10">
        <v>12.72</v>
      </c>
      <c r="AD67">
        <f>Y67-Z67</f>
        <v>0.36999999999999922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3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3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3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3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3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3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3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3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3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82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82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82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1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81" t="s">
        <v>332</v>
      </c>
    </row>
    <row r="127" spans="1:13" x14ac:dyDescent="0.25">
      <c r="B127" s="527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81"/>
    </row>
    <row r="128" spans="1:13" x14ac:dyDescent="0.25">
      <c r="B128" s="527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81"/>
    </row>
    <row r="129" spans="1:13" x14ac:dyDescent="0.25">
      <c r="B129" s="527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81"/>
    </row>
    <row r="130" spans="1:13" x14ac:dyDescent="0.25">
      <c r="B130" s="527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3"/>
      <c r="E131" s="3"/>
      <c r="F131" s="3"/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262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355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9" priority="43">
      <formula>F146&gt;0</formula>
    </cfRule>
    <cfRule type="expression" dxfId="478" priority="44">
      <formula>F146&lt;0</formula>
    </cfRule>
  </conditionalFormatting>
  <conditionalFormatting sqref="H146:H157">
    <cfRule type="expression" dxfId="477" priority="35">
      <formula>H146&gt;0</formula>
    </cfRule>
    <cfRule type="expression" dxfId="476" priority="36">
      <formula>H146&lt;0</formula>
    </cfRule>
  </conditionalFormatting>
  <conditionalFormatting sqref="H158">
    <cfRule type="expression" dxfId="475" priority="25">
      <formula>H158&gt;0</formula>
    </cfRule>
    <cfRule type="expression" dxfId="474" priority="26">
      <formula>H158&lt;0</formula>
    </cfRule>
  </conditionalFormatting>
  <conditionalFormatting sqref="H159">
    <cfRule type="expression" dxfId="473" priority="21">
      <formula>H159&gt;0</formula>
    </cfRule>
    <cfRule type="expression" dxfId="472" priority="22">
      <formula>H159&lt;0</formula>
    </cfRule>
  </conditionalFormatting>
  <conditionalFormatting sqref="H160:H165">
    <cfRule type="expression" dxfId="471" priority="17">
      <formula>H160&gt;0</formula>
    </cfRule>
    <cfRule type="expression" dxfId="470" priority="18">
      <formula>H160&lt;0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42636</v>
      </c>
      <c r="X2" s="103">
        <v>47.98</v>
      </c>
      <c r="Y2" s="103">
        <v>48.71</v>
      </c>
      <c r="Z2" s="103">
        <v>47.94</v>
      </c>
      <c r="AA2" s="103">
        <v>48.41</v>
      </c>
      <c r="AB2" s="101">
        <v>3677600</v>
      </c>
      <c r="AC2" s="100">
        <v>48.41</v>
      </c>
      <c r="AD2" s="2">
        <f>Y2-Z2</f>
        <v>0.77000000000000313</v>
      </c>
      <c r="AE2" s="138">
        <f>AC2/AC3-1</f>
        <v>1.0436234606553851E-2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48.41</v>
      </c>
      <c r="S3" s="115"/>
      <c r="T3" s="17"/>
      <c r="U3" s="17"/>
      <c r="V3" s="17"/>
      <c r="W3" s="99">
        <v>42635</v>
      </c>
      <c r="X3" s="103">
        <v>48.77</v>
      </c>
      <c r="Y3" s="103">
        <v>49.04</v>
      </c>
      <c r="Z3" s="103">
        <v>47.72</v>
      </c>
      <c r="AA3" s="103">
        <v>47.91</v>
      </c>
      <c r="AB3" s="101">
        <v>3790800</v>
      </c>
      <c r="AC3" s="100">
        <v>47.91</v>
      </c>
      <c r="AD3" s="2">
        <f t="shared" ref="AD3:AD66" si="0">Y3-Z3</f>
        <v>1.3200000000000003</v>
      </c>
      <c r="AE3" s="138">
        <f t="shared" ref="AE3:AE66" si="1">AC3/AC4-1</f>
        <v>-1.1961229119406225E-2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48.41</v>
      </c>
      <c r="R4" s="560">
        <v>1.04E-2</v>
      </c>
      <c r="W4" s="99">
        <v>42634</v>
      </c>
      <c r="X4" s="103">
        <v>48.31</v>
      </c>
      <c r="Y4" s="103">
        <v>48.73</v>
      </c>
      <c r="Z4" s="103">
        <v>47.89</v>
      </c>
      <c r="AA4" s="103">
        <v>48.49</v>
      </c>
      <c r="AB4" s="101">
        <v>3215100</v>
      </c>
      <c r="AC4" s="100">
        <v>48.49</v>
      </c>
      <c r="AD4" s="2">
        <f t="shared" si="0"/>
        <v>0.83999999999999631</v>
      </c>
      <c r="AE4" s="138">
        <f t="shared" si="1"/>
        <v>9.7875885047895572E-3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42633</v>
      </c>
      <c r="X5" s="103">
        <v>49.18</v>
      </c>
      <c r="Y5" s="103">
        <v>49.47</v>
      </c>
      <c r="Z5" s="103">
        <v>48.02</v>
      </c>
      <c r="AA5" s="103">
        <v>48.02</v>
      </c>
      <c r="AB5" s="101">
        <v>3893700</v>
      </c>
      <c r="AC5" s="100">
        <v>48.02</v>
      </c>
      <c r="AD5" s="2">
        <f t="shared" si="0"/>
        <v>1.4499999999999957</v>
      </c>
      <c r="AE5" s="138">
        <f t="shared" si="1"/>
        <v>-1.979995917534183E-2</v>
      </c>
    </row>
    <row r="6" spans="1:31" x14ac:dyDescent="0.25">
      <c r="O6" s="11" t="s">
        <v>64</v>
      </c>
      <c r="Q6" s="2">
        <f>Q3*Q2</f>
        <v>0</v>
      </c>
      <c r="S6" s="85"/>
      <c r="W6" s="99">
        <v>42632</v>
      </c>
      <c r="X6" s="103">
        <v>49.31</v>
      </c>
      <c r="Y6" s="103">
        <v>49.9</v>
      </c>
      <c r="Z6" s="103">
        <v>48.99</v>
      </c>
      <c r="AA6" s="103">
        <v>48.99</v>
      </c>
      <c r="AB6" s="101">
        <v>2611800</v>
      </c>
      <c r="AC6" s="100">
        <v>48.99</v>
      </c>
      <c r="AD6" s="2">
        <f t="shared" si="0"/>
        <v>0.90999999999999659</v>
      </c>
      <c r="AE6" s="138">
        <f t="shared" si="1"/>
        <v>-4.065867046147531E-3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42629</v>
      </c>
      <c r="X7" s="103">
        <v>49.04</v>
      </c>
      <c r="Y7" s="103">
        <v>49.86</v>
      </c>
      <c r="Z7" s="103">
        <v>48.71</v>
      </c>
      <c r="AA7" s="103">
        <v>49.19</v>
      </c>
      <c r="AB7" s="101">
        <v>5135200</v>
      </c>
      <c r="AC7" s="100">
        <v>49.19</v>
      </c>
      <c r="AD7" s="2">
        <f t="shared" si="0"/>
        <v>1.1499999999999986</v>
      </c>
      <c r="AE7" s="138">
        <f t="shared" si="1"/>
        <v>1.9481865284973976E-2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42628</v>
      </c>
      <c r="X8" s="103">
        <v>47.52</v>
      </c>
      <c r="Y8" s="103">
        <v>48.41</v>
      </c>
      <c r="Z8" s="103">
        <v>47.44</v>
      </c>
      <c r="AA8" s="103">
        <v>48.25</v>
      </c>
      <c r="AB8" s="101">
        <v>2450200</v>
      </c>
      <c r="AC8" s="100">
        <v>48.25</v>
      </c>
      <c r="AD8" s="2">
        <f t="shared" si="0"/>
        <v>0.96999999999999886</v>
      </c>
      <c r="AE8" s="138">
        <f t="shared" si="1"/>
        <v>1.5148327372185966E-2</v>
      </c>
    </row>
    <row r="9" spans="1:31" x14ac:dyDescent="0.25">
      <c r="O9" s="11" t="s">
        <v>222</v>
      </c>
      <c r="Q9" s="138">
        <f>IF(Q2=0, 0, Q8/Q6)</f>
        <v>0</v>
      </c>
      <c r="W9" s="99">
        <v>42627</v>
      </c>
      <c r="X9" s="103">
        <v>47.57</v>
      </c>
      <c r="Y9" s="103">
        <v>47.96</v>
      </c>
      <c r="Z9" s="103">
        <v>47.3</v>
      </c>
      <c r="AA9" s="103">
        <v>47.53</v>
      </c>
      <c r="AB9" s="101">
        <v>1707600</v>
      </c>
      <c r="AC9" s="100">
        <v>47.53</v>
      </c>
      <c r="AD9" s="2">
        <f t="shared" si="0"/>
        <v>0.66000000000000369</v>
      </c>
      <c r="AE9" s="138">
        <f t="shared" si="1"/>
        <v>-4.1902367483761527E-3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42626</v>
      </c>
      <c r="X10" s="103">
        <v>47.88</v>
      </c>
      <c r="Y10" s="103">
        <v>48.39</v>
      </c>
      <c r="Z10" s="103">
        <v>47.39</v>
      </c>
      <c r="AA10" s="103">
        <v>47.73</v>
      </c>
      <c r="AB10" s="101">
        <v>2342500</v>
      </c>
      <c r="AC10" s="100">
        <v>47.73</v>
      </c>
      <c r="AD10" s="2">
        <f t="shared" si="0"/>
        <v>1</v>
      </c>
      <c r="AE10" s="138">
        <f t="shared" si="1"/>
        <v>-9.9564405724954508E-3</v>
      </c>
    </row>
    <row r="11" spans="1:31" x14ac:dyDescent="0.25">
      <c r="O11" s="11" t="s">
        <v>182</v>
      </c>
      <c r="P11" s="34"/>
      <c r="Q11" s="138">
        <f>VALUE(TRIM(CLEAN(MID(U58, FIND("(", U58)+1, 5))))</f>
        <v>3.6400000000000002E-2</v>
      </c>
      <c r="W11" s="99">
        <v>42625</v>
      </c>
      <c r="X11" s="103">
        <v>47.3</v>
      </c>
      <c r="Y11" s="103">
        <v>48.44</v>
      </c>
      <c r="Z11" s="103">
        <v>47.17</v>
      </c>
      <c r="AA11" s="103">
        <v>48.21</v>
      </c>
      <c r="AB11" s="101">
        <v>2940600</v>
      </c>
      <c r="AC11" s="100">
        <v>48.21</v>
      </c>
      <c r="AD11" s="2">
        <f t="shared" si="0"/>
        <v>1.269999999999996</v>
      </c>
      <c r="AE11" s="138">
        <f t="shared" si="1"/>
        <v>1.0479983232026813E-2</v>
      </c>
    </row>
    <row r="12" spans="1:31" x14ac:dyDescent="0.25">
      <c r="W12" s="99">
        <v>42622</v>
      </c>
      <c r="X12" s="103">
        <v>48.77</v>
      </c>
      <c r="Y12" s="103">
        <v>48.88</v>
      </c>
      <c r="Z12" s="103">
        <v>47.65</v>
      </c>
      <c r="AA12" s="103">
        <v>47.71</v>
      </c>
      <c r="AB12" s="101">
        <v>2476100</v>
      </c>
      <c r="AC12" s="100">
        <v>47.71</v>
      </c>
      <c r="AD12" s="2">
        <f t="shared" si="0"/>
        <v>1.230000000000004</v>
      </c>
      <c r="AE12" s="138">
        <f t="shared" si="1"/>
        <v>-2.771550845730586E-2</v>
      </c>
    </row>
    <row r="13" spans="1:31" x14ac:dyDescent="0.25">
      <c r="W13" s="99">
        <v>42621</v>
      </c>
      <c r="X13" s="103">
        <v>49.26</v>
      </c>
      <c r="Y13" s="103">
        <v>49.46</v>
      </c>
      <c r="Z13" s="103">
        <v>48.96</v>
      </c>
      <c r="AA13" s="103">
        <v>49.07</v>
      </c>
      <c r="AB13" s="101">
        <v>2251400</v>
      </c>
      <c r="AC13" s="100">
        <v>49.07</v>
      </c>
      <c r="AD13" s="2">
        <f t="shared" si="0"/>
        <v>0.5</v>
      </c>
      <c r="AE13" s="138">
        <f t="shared" si="1"/>
        <v>-8.2861762328212407E-3</v>
      </c>
    </row>
    <row r="14" spans="1:31" x14ac:dyDescent="0.25">
      <c r="W14" s="99">
        <v>42620</v>
      </c>
      <c r="X14" s="103">
        <v>49.15</v>
      </c>
      <c r="Y14" s="103">
        <v>49.63</v>
      </c>
      <c r="Z14" s="103">
        <v>49.05</v>
      </c>
      <c r="AA14" s="103">
        <v>49.48</v>
      </c>
      <c r="AB14" s="101">
        <v>2037500</v>
      </c>
      <c r="AC14" s="100">
        <v>49.48</v>
      </c>
      <c r="AD14" s="2">
        <f t="shared" si="0"/>
        <v>0.5800000000000054</v>
      </c>
      <c r="AE14" s="138">
        <f t="shared" si="1"/>
        <v>2.6342451874366013E-3</v>
      </c>
    </row>
    <row r="15" spans="1:31" x14ac:dyDescent="0.25">
      <c r="W15" s="99">
        <v>42619</v>
      </c>
      <c r="X15" s="103">
        <v>49.25</v>
      </c>
      <c r="Y15" s="103">
        <v>49.48</v>
      </c>
      <c r="Z15" s="103">
        <v>48.92</v>
      </c>
      <c r="AA15" s="103">
        <v>49.35</v>
      </c>
      <c r="AB15" s="101">
        <v>2544200</v>
      </c>
      <c r="AC15" s="100">
        <v>49.35</v>
      </c>
      <c r="AD15" s="2">
        <f t="shared" si="0"/>
        <v>0.55999999999999517</v>
      </c>
      <c r="AE15" s="138">
        <f t="shared" si="1"/>
        <v>4.6824104234528541E-3</v>
      </c>
    </row>
    <row r="16" spans="1:31" x14ac:dyDescent="0.25">
      <c r="W16" s="99">
        <v>42615</v>
      </c>
      <c r="X16" s="103">
        <v>49</v>
      </c>
      <c r="Y16" s="103">
        <v>49.23</v>
      </c>
      <c r="Z16" s="103">
        <v>48.77</v>
      </c>
      <c r="AA16" s="103">
        <v>49.12</v>
      </c>
      <c r="AB16" s="101">
        <v>1657000</v>
      </c>
      <c r="AC16" s="100">
        <v>49.12</v>
      </c>
      <c r="AD16" s="2">
        <f t="shared" si="0"/>
        <v>0.45999999999999375</v>
      </c>
      <c r="AE16" s="138">
        <f t="shared" si="1"/>
        <v>8.4171628002462917E-3</v>
      </c>
    </row>
    <row r="17" spans="1:31" x14ac:dyDescent="0.25">
      <c r="W17" s="99">
        <v>42614</v>
      </c>
      <c r="X17" s="103">
        <v>48.59</v>
      </c>
      <c r="Y17" s="103">
        <v>48.99</v>
      </c>
      <c r="Z17" s="103">
        <v>48.3</v>
      </c>
      <c r="AA17" s="103">
        <v>48.71</v>
      </c>
      <c r="AB17" s="101">
        <v>2112700</v>
      </c>
      <c r="AC17" s="100">
        <v>48.71</v>
      </c>
      <c r="AD17" s="2">
        <f t="shared" si="0"/>
        <v>0.69000000000000483</v>
      </c>
      <c r="AE17" s="138">
        <f t="shared" si="1"/>
        <v>4.5370179418435796E-3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42613</v>
      </c>
      <c r="X18" s="103">
        <v>48.8</v>
      </c>
      <c r="Y18" s="103">
        <v>48.89</v>
      </c>
      <c r="Z18" s="103">
        <v>48.17</v>
      </c>
      <c r="AA18" s="103">
        <v>48.49</v>
      </c>
      <c r="AB18" s="101">
        <v>2229200</v>
      </c>
      <c r="AC18" s="100">
        <v>48.49</v>
      </c>
      <c r="AD18" s="2">
        <f t="shared" si="0"/>
        <v>0.71999999999999886</v>
      </c>
      <c r="AE18" s="138">
        <f t="shared" si="1"/>
        <v>-1.0206164523372085E-2</v>
      </c>
    </row>
    <row r="19" spans="1:31" x14ac:dyDescent="0.25">
      <c r="W19" s="99">
        <v>42612</v>
      </c>
      <c r="X19" s="103">
        <v>48.9</v>
      </c>
      <c r="Y19" s="103">
        <v>49.33</v>
      </c>
      <c r="Z19" s="103">
        <v>48.8</v>
      </c>
      <c r="AA19" s="103">
        <v>48.99</v>
      </c>
      <c r="AB19" s="101">
        <v>2473500</v>
      </c>
      <c r="AC19" s="100">
        <v>48.99</v>
      </c>
      <c r="AD19" s="2">
        <f t="shared" si="0"/>
        <v>0.53000000000000114</v>
      </c>
      <c r="AE19" s="138">
        <f t="shared" si="1"/>
        <v>1.8404907975460016E-3</v>
      </c>
    </row>
    <row r="20" spans="1:31" x14ac:dyDescent="0.25">
      <c r="W20" s="99">
        <v>42611</v>
      </c>
      <c r="X20" s="103">
        <v>48.8</v>
      </c>
      <c r="Y20" s="103">
        <v>49.43</v>
      </c>
      <c r="Z20" s="103">
        <v>48.77</v>
      </c>
      <c r="AA20" s="103">
        <v>48.9</v>
      </c>
      <c r="AB20" s="101">
        <v>2744000</v>
      </c>
      <c r="AC20" s="100">
        <v>48.9</v>
      </c>
      <c r="AD20" s="2">
        <f t="shared" si="0"/>
        <v>0.65999999999999659</v>
      </c>
      <c r="AE20" s="138">
        <f t="shared" si="1"/>
        <v>2.0454080589082935E-4</v>
      </c>
    </row>
    <row r="21" spans="1:31" x14ac:dyDescent="0.25">
      <c r="W21" s="99">
        <v>42608</v>
      </c>
      <c r="X21" s="103">
        <v>48.64</v>
      </c>
      <c r="Y21" s="103">
        <v>49.7</v>
      </c>
      <c r="Z21" s="103">
        <v>48.55</v>
      </c>
      <c r="AA21" s="103">
        <v>48.89</v>
      </c>
      <c r="AB21" s="101">
        <v>5442800</v>
      </c>
      <c r="AC21" s="100">
        <v>48.89</v>
      </c>
      <c r="AD21" s="2">
        <f t="shared" si="0"/>
        <v>1.1500000000000057</v>
      </c>
      <c r="AE21" s="138">
        <f t="shared" si="1"/>
        <v>1.0332713370531099E-2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42607</v>
      </c>
      <c r="X22" s="103">
        <v>46.54</v>
      </c>
      <c r="Y22" s="103">
        <v>48.71</v>
      </c>
      <c r="Z22" s="103">
        <v>46.35</v>
      </c>
      <c r="AA22" s="103">
        <v>48.39</v>
      </c>
      <c r="AB22" s="101">
        <v>6974500</v>
      </c>
      <c r="AC22" s="100">
        <v>48.39</v>
      </c>
      <c r="AD22" s="2">
        <f t="shared" si="0"/>
        <v>2.3599999999999994</v>
      </c>
      <c r="AE22" s="138">
        <f t="shared" si="1"/>
        <v>3.9304123711340067E-2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42606</v>
      </c>
      <c r="X23" s="103">
        <v>47</v>
      </c>
      <c r="Y23" s="103">
        <v>47</v>
      </c>
      <c r="Z23" s="103">
        <v>46.48</v>
      </c>
      <c r="AA23" s="103">
        <v>46.56</v>
      </c>
      <c r="AB23" s="101">
        <v>1478500</v>
      </c>
      <c r="AC23" s="100">
        <v>46.56</v>
      </c>
      <c r="AD23" s="2">
        <f t="shared" si="0"/>
        <v>0.52000000000000313</v>
      </c>
      <c r="AE23" s="138">
        <f t="shared" si="1"/>
        <v>-8.5178875638841633E-3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42605</v>
      </c>
      <c r="X24" s="103">
        <v>46.98</v>
      </c>
      <c r="Y24" s="103">
        <v>47.23</v>
      </c>
      <c r="Z24" s="103">
        <v>46.7</v>
      </c>
      <c r="AA24" s="103">
        <v>46.96</v>
      </c>
      <c r="AB24" s="101">
        <v>1837900</v>
      </c>
      <c r="AC24" s="100">
        <v>46.96</v>
      </c>
      <c r="AD24" s="2">
        <f t="shared" si="0"/>
        <v>0.52999999999999403</v>
      </c>
      <c r="AE24" s="138">
        <f t="shared" si="1"/>
        <v>8.5910652920961894E-3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42604</v>
      </c>
      <c r="X25" s="103">
        <v>47.14</v>
      </c>
      <c r="Y25" s="103">
        <v>47.14</v>
      </c>
      <c r="Z25" s="103">
        <v>46.08</v>
      </c>
      <c r="AA25" s="103">
        <v>46.56</v>
      </c>
      <c r="AB25" s="101">
        <v>3461400</v>
      </c>
      <c r="AC25" s="100">
        <v>46.56</v>
      </c>
      <c r="AD25" s="2">
        <f t="shared" si="0"/>
        <v>1.0600000000000023</v>
      </c>
      <c r="AE25" s="138">
        <f t="shared" si="1"/>
        <v>-1.896333754740831E-2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42601</v>
      </c>
      <c r="X26" s="103">
        <v>47.33</v>
      </c>
      <c r="Y26" s="103">
        <v>47.58</v>
      </c>
      <c r="Z26" s="103">
        <v>46.86</v>
      </c>
      <c r="AA26" s="103">
        <v>47.46</v>
      </c>
      <c r="AB26" s="101">
        <v>1750100</v>
      </c>
      <c r="AC26" s="100">
        <v>47.46</v>
      </c>
      <c r="AD26" s="2">
        <f t="shared" si="0"/>
        <v>0.71999999999999886</v>
      </c>
      <c r="AE26" s="138">
        <f t="shared" si="1"/>
        <v>-3.150598613736566E-3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42600</v>
      </c>
      <c r="X27" s="103">
        <v>47.29</v>
      </c>
      <c r="Y27" s="103">
        <v>47.7</v>
      </c>
      <c r="Z27" s="103">
        <v>47.25</v>
      </c>
      <c r="AA27" s="103">
        <v>47.61</v>
      </c>
      <c r="AB27" s="101">
        <v>2252300</v>
      </c>
      <c r="AC27" s="100">
        <v>47.61</v>
      </c>
      <c r="AD27" s="2">
        <f t="shared" si="0"/>
        <v>0.45000000000000284</v>
      </c>
      <c r="AE27" s="138">
        <f t="shared" si="1"/>
        <v>6.3411540900444319E-3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42599</v>
      </c>
      <c r="X28" s="103">
        <v>46.76</v>
      </c>
      <c r="Y28" s="103">
        <v>47.33</v>
      </c>
      <c r="Z28" s="103">
        <v>46.72</v>
      </c>
      <c r="AA28" s="103">
        <v>47.31</v>
      </c>
      <c r="AB28" s="101">
        <v>2454400</v>
      </c>
      <c r="AC28" s="100">
        <v>47.31</v>
      </c>
      <c r="AD28" s="2">
        <f t="shared" si="0"/>
        <v>0.60999999999999943</v>
      </c>
      <c r="AE28" s="138">
        <f t="shared" si="1"/>
        <v>1.393056150878702E-2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42598</v>
      </c>
      <c r="X29" s="103">
        <v>46.45</v>
      </c>
      <c r="Y29" s="103">
        <v>47.48</v>
      </c>
      <c r="Z29" s="103">
        <v>46.43</v>
      </c>
      <c r="AA29" s="103">
        <v>46.66</v>
      </c>
      <c r="AB29" s="101">
        <v>2900600</v>
      </c>
      <c r="AC29" s="100">
        <v>46.66</v>
      </c>
      <c r="AD29" s="2">
        <f t="shared" si="0"/>
        <v>1.0499999999999972</v>
      </c>
      <c r="AE29" s="138">
        <f t="shared" si="1"/>
        <v>7.3402417962002975E-3</v>
      </c>
    </row>
    <row r="30" spans="1:31" x14ac:dyDescent="0.25">
      <c r="L30" t="s">
        <v>221</v>
      </c>
      <c r="M30" s="2">
        <f>M37+K37-F37</f>
        <v>119.92000000000053</v>
      </c>
      <c r="W30" s="99">
        <v>42597</v>
      </c>
      <c r="X30" s="103">
        <v>46.5</v>
      </c>
      <c r="Y30" s="103">
        <v>46.88</v>
      </c>
      <c r="Z30" s="103">
        <v>46.32</v>
      </c>
      <c r="AA30" s="103">
        <v>46.32</v>
      </c>
      <c r="AB30" s="101">
        <v>2086300</v>
      </c>
      <c r="AC30" s="100">
        <v>46.32</v>
      </c>
      <c r="AD30" s="2">
        <f t="shared" si="0"/>
        <v>0.56000000000000227</v>
      </c>
      <c r="AE30" s="138">
        <f t="shared" si="1"/>
        <v>-3.870967741935516E-3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42594</v>
      </c>
      <c r="X31" s="103">
        <v>46.84</v>
      </c>
      <c r="Y31" s="103">
        <v>47.02</v>
      </c>
      <c r="Z31" s="103">
        <v>46.3</v>
      </c>
      <c r="AA31" s="103">
        <v>46.5</v>
      </c>
      <c r="AB31" s="101">
        <v>2170100</v>
      </c>
      <c r="AC31" s="100">
        <v>46.5</v>
      </c>
      <c r="AD31" s="2">
        <f t="shared" si="0"/>
        <v>0.72000000000000597</v>
      </c>
      <c r="AE31" s="138">
        <f t="shared" si="1"/>
        <v>-9.1625825697847496E-3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42593</v>
      </c>
      <c r="X32" s="103">
        <v>46.46</v>
      </c>
      <c r="Y32" s="103">
        <v>47.02</v>
      </c>
      <c r="Z32" s="103">
        <v>46.46</v>
      </c>
      <c r="AA32" s="103">
        <v>46.93</v>
      </c>
      <c r="AB32" s="101">
        <v>2688100</v>
      </c>
      <c r="AC32" s="100">
        <v>46.93</v>
      </c>
      <c r="AD32" s="2">
        <f t="shared" si="0"/>
        <v>0.56000000000000227</v>
      </c>
      <c r="AE32" s="138" t="e">
        <f t="shared" si="1"/>
        <v>#DIV/0!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42593</v>
      </c>
      <c r="X33" s="103" t="s">
        <v>228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42592</v>
      </c>
      <c r="X34" s="103">
        <v>46.07</v>
      </c>
      <c r="Y34" s="103">
        <v>47.39</v>
      </c>
      <c r="Z34" s="103">
        <v>46.07</v>
      </c>
      <c r="AA34" s="103">
        <v>46.79</v>
      </c>
      <c r="AB34" s="101">
        <v>4054400</v>
      </c>
      <c r="AC34" s="100">
        <v>46.35</v>
      </c>
      <c r="AD34" s="2">
        <f t="shared" si="0"/>
        <v>1.3200000000000003</v>
      </c>
      <c r="AE34" s="138">
        <f t="shared" si="1"/>
        <v>1.5779092702169706E-2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42591</v>
      </c>
      <c r="X35" s="103">
        <v>46.2</v>
      </c>
      <c r="Y35" s="103">
        <v>46.5</v>
      </c>
      <c r="Z35" s="103">
        <v>46.02</v>
      </c>
      <c r="AA35" s="103">
        <v>46.06</v>
      </c>
      <c r="AB35" s="101">
        <v>1175100</v>
      </c>
      <c r="AC35" s="100">
        <v>45.63</v>
      </c>
      <c r="AD35" s="2">
        <f t="shared" si="0"/>
        <v>0.47999999999999687</v>
      </c>
      <c r="AE35" s="138">
        <f t="shared" si="1"/>
        <v>-2.6229508196721207E-3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42590</v>
      </c>
      <c r="X36" s="103">
        <v>45.93</v>
      </c>
      <c r="Y36" s="103">
        <v>46.34</v>
      </c>
      <c r="Z36" s="103">
        <v>45.84</v>
      </c>
      <c r="AA36" s="103">
        <v>46.18</v>
      </c>
      <c r="AB36" s="101">
        <v>2112900</v>
      </c>
      <c r="AC36" s="100">
        <v>45.75</v>
      </c>
      <c r="AD36" s="2">
        <f t="shared" si="0"/>
        <v>0.5</v>
      </c>
      <c r="AE36" s="138">
        <f t="shared" si="1"/>
        <v>4.390779363337094E-3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42587</v>
      </c>
      <c r="X37" s="103">
        <v>46.11</v>
      </c>
      <c r="Y37" s="103">
        <v>46.47</v>
      </c>
      <c r="Z37" s="103">
        <v>45.89</v>
      </c>
      <c r="AA37" s="103">
        <v>45.98</v>
      </c>
      <c r="AB37" s="101">
        <v>1748900</v>
      </c>
      <c r="AC37" s="100">
        <v>45.55</v>
      </c>
      <c r="AD37" s="2">
        <f t="shared" si="0"/>
        <v>0.57999999999999829</v>
      </c>
      <c r="AE37" s="138">
        <f t="shared" si="1"/>
        <v>3.5250055078210885E-3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42586</v>
      </c>
      <c r="X38" s="103">
        <v>45.85</v>
      </c>
      <c r="Y38" s="103">
        <v>46.38</v>
      </c>
      <c r="Z38" s="103">
        <v>45.73</v>
      </c>
      <c r="AA38" s="103">
        <v>45.82</v>
      </c>
      <c r="AB38" s="101">
        <v>2061300</v>
      </c>
      <c r="AC38" s="100">
        <v>45.39</v>
      </c>
      <c r="AD38" s="2">
        <f t="shared" si="0"/>
        <v>0.65000000000000568</v>
      </c>
      <c r="AE38" s="138">
        <f t="shared" si="1"/>
        <v>1.7656146546016771E-3</v>
      </c>
    </row>
    <row r="39" spans="1:31" x14ac:dyDescent="0.25">
      <c r="W39" s="99">
        <v>42585</v>
      </c>
      <c r="X39" s="103">
        <v>45.38</v>
      </c>
      <c r="Y39" s="103">
        <v>45.82</v>
      </c>
      <c r="Z39" s="103">
        <v>45.17</v>
      </c>
      <c r="AA39" s="103">
        <v>45.74</v>
      </c>
      <c r="AB39" s="101">
        <v>1425800</v>
      </c>
      <c r="AC39" s="100">
        <v>45.31</v>
      </c>
      <c r="AD39" s="2">
        <f t="shared" si="0"/>
        <v>0.64999999999999858</v>
      </c>
      <c r="AE39" s="138">
        <f t="shared" si="1"/>
        <v>7.7846975088968762E-3</v>
      </c>
    </row>
    <row r="40" spans="1:31" ht="20.25" thickBot="1" x14ac:dyDescent="0.35">
      <c r="O40" s="567" t="s">
        <v>78</v>
      </c>
      <c r="P40" s="567"/>
      <c r="W40" s="99">
        <v>42584</v>
      </c>
      <c r="X40" s="103">
        <v>45.39</v>
      </c>
      <c r="Y40" s="103">
        <v>45.65</v>
      </c>
      <c r="Z40" s="103">
        <v>45.22</v>
      </c>
      <c r="AA40" s="103">
        <v>45.39</v>
      </c>
      <c r="AB40" s="101">
        <v>2004000</v>
      </c>
      <c r="AC40" s="100">
        <v>44.96</v>
      </c>
      <c r="AD40" s="2">
        <f t="shared" si="0"/>
        <v>0.42999999999999972</v>
      </c>
      <c r="AE40" s="138">
        <f t="shared" si="1"/>
        <v>-2.4406478810738985E-3</v>
      </c>
    </row>
    <row r="41" spans="1:31" ht="15.75" thickTop="1" x14ac:dyDescent="0.25">
      <c r="O41" s="83">
        <v>1.1000000000000001</v>
      </c>
      <c r="P41" s="83">
        <f>O41*$Q$4</f>
        <v>53.250999999999998</v>
      </c>
      <c r="Q41" s="2"/>
      <c r="W41" s="99">
        <v>42583</v>
      </c>
      <c r="X41" s="103">
        <v>45.76</v>
      </c>
      <c r="Y41" s="103">
        <v>45.88</v>
      </c>
      <c r="Z41" s="103">
        <v>45.17</v>
      </c>
      <c r="AA41" s="103">
        <v>45.5</v>
      </c>
      <c r="AB41" s="101">
        <v>2063200</v>
      </c>
      <c r="AC41" s="100">
        <v>45.07</v>
      </c>
      <c r="AD41" s="2">
        <f t="shared" si="0"/>
        <v>0.71000000000000085</v>
      </c>
      <c r="AE41" s="138">
        <f t="shared" si="1"/>
        <v>-6.8312031732040701E-3</v>
      </c>
    </row>
    <row r="42" spans="1:31" ht="20.25" thickBot="1" x14ac:dyDescent="0.35">
      <c r="O42" s="83">
        <v>1.0900000000000001</v>
      </c>
      <c r="P42" s="83">
        <f t="shared" ref="P42:P61" si="2">O42*$Q$4</f>
        <v>52.7669</v>
      </c>
      <c r="Q42" s="2"/>
      <c r="T42" s="91" t="s">
        <v>113</v>
      </c>
      <c r="W42" s="99">
        <v>42580</v>
      </c>
      <c r="X42" s="103">
        <v>45.57</v>
      </c>
      <c r="Y42" s="103">
        <v>45.89</v>
      </c>
      <c r="Z42" s="103">
        <v>45.28</v>
      </c>
      <c r="AA42" s="103">
        <v>45.81</v>
      </c>
      <c r="AB42" s="101">
        <v>2319700</v>
      </c>
      <c r="AC42" s="100">
        <v>45.38</v>
      </c>
      <c r="AD42" s="2">
        <f t="shared" si="0"/>
        <v>0.60999999999999943</v>
      </c>
      <c r="AE42" s="138">
        <f t="shared" si="1"/>
        <v>1.7660044150111798E-3</v>
      </c>
    </row>
    <row r="43" spans="1:31" ht="15.75" thickTop="1" x14ac:dyDescent="0.25">
      <c r="O43" s="83">
        <v>1.08</v>
      </c>
      <c r="P43" s="83">
        <f t="shared" si="2"/>
        <v>52.282800000000002</v>
      </c>
      <c r="Q43" s="2"/>
      <c r="T43" s="97" t="s">
        <v>98</v>
      </c>
      <c r="U43" s="98">
        <v>47.91</v>
      </c>
      <c r="W43" s="99">
        <v>42579</v>
      </c>
      <c r="X43" s="103">
        <v>45.5</v>
      </c>
      <c r="Y43" s="103">
        <v>46.28</v>
      </c>
      <c r="Z43" s="103">
        <v>44.93</v>
      </c>
      <c r="AA43" s="103">
        <v>45.73</v>
      </c>
      <c r="AB43" s="101">
        <v>3215700</v>
      </c>
      <c r="AC43" s="100">
        <v>45.3</v>
      </c>
      <c r="AD43" s="2">
        <f t="shared" si="0"/>
        <v>1.3500000000000014</v>
      </c>
      <c r="AE43" s="138">
        <f t="shared" si="1"/>
        <v>3.1000885739591588E-3</v>
      </c>
    </row>
    <row r="44" spans="1:31" x14ac:dyDescent="0.25">
      <c r="O44" s="83">
        <v>1.07</v>
      </c>
      <c r="P44" s="83">
        <f t="shared" si="2"/>
        <v>51.798699999999997</v>
      </c>
      <c r="Q44" s="2"/>
      <c r="T44" s="87" t="s">
        <v>99</v>
      </c>
      <c r="U44" s="88">
        <v>47.98</v>
      </c>
      <c r="W44" s="99">
        <v>42578</v>
      </c>
      <c r="X44" s="103">
        <v>45.68</v>
      </c>
      <c r="Y44" s="103">
        <v>45.86</v>
      </c>
      <c r="Z44" s="103">
        <v>45.1</v>
      </c>
      <c r="AA44" s="103">
        <v>45.59</v>
      </c>
      <c r="AB44" s="101">
        <v>2911000</v>
      </c>
      <c r="AC44" s="100">
        <v>45.16</v>
      </c>
      <c r="AD44" s="2">
        <f t="shared" si="0"/>
        <v>0.75999999999999801</v>
      </c>
      <c r="AE44" s="138">
        <f t="shared" si="1"/>
        <v>-1.9889502762431288E-3</v>
      </c>
    </row>
    <row r="45" spans="1:31" x14ac:dyDescent="0.25">
      <c r="O45" s="83">
        <v>1.06</v>
      </c>
      <c r="P45" s="83">
        <f t="shared" si="2"/>
        <v>51.314599999999999</v>
      </c>
      <c r="Q45" s="2"/>
      <c r="T45" s="87" t="s">
        <v>100</v>
      </c>
      <c r="U45" s="88" t="s">
        <v>422</v>
      </c>
      <c r="W45" s="99">
        <v>42577</v>
      </c>
      <c r="X45" s="103">
        <v>45.19</v>
      </c>
      <c r="Y45" s="103">
        <v>45.71</v>
      </c>
      <c r="Z45" s="103">
        <v>45.05</v>
      </c>
      <c r="AA45" s="103">
        <v>45.68</v>
      </c>
      <c r="AB45" s="101">
        <v>1600200</v>
      </c>
      <c r="AC45" s="100">
        <v>45.25</v>
      </c>
      <c r="AD45" s="2">
        <f t="shared" si="0"/>
        <v>0.66000000000000369</v>
      </c>
      <c r="AE45" s="138">
        <f t="shared" si="1"/>
        <v>1.230425055928408E-2</v>
      </c>
    </row>
    <row r="46" spans="1:31" x14ac:dyDescent="0.25">
      <c r="O46" s="83">
        <v>1.05</v>
      </c>
      <c r="P46" s="83">
        <f t="shared" si="2"/>
        <v>50.830500000000001</v>
      </c>
      <c r="Q46" s="2"/>
      <c r="T46" s="87" t="s">
        <v>101</v>
      </c>
      <c r="U46" s="88" t="s">
        <v>449</v>
      </c>
      <c r="W46" s="99">
        <v>42576</v>
      </c>
      <c r="X46" s="103">
        <v>45.04</v>
      </c>
      <c r="Y46" s="103">
        <v>45.13</v>
      </c>
      <c r="Z46" s="103">
        <v>44.7</v>
      </c>
      <c r="AA46" s="103">
        <v>45.12</v>
      </c>
      <c r="AB46" s="101">
        <v>1402700</v>
      </c>
      <c r="AC46" s="100">
        <v>44.7</v>
      </c>
      <c r="AD46" s="2">
        <f t="shared" si="0"/>
        <v>0.42999999999999972</v>
      </c>
      <c r="AE46" s="138">
        <f t="shared" si="1"/>
        <v>0</v>
      </c>
    </row>
    <row r="47" spans="1:31" x14ac:dyDescent="0.25">
      <c r="O47" s="83">
        <v>1.04</v>
      </c>
      <c r="P47" s="83">
        <f t="shared" si="2"/>
        <v>50.346399999999996</v>
      </c>
      <c r="Q47" s="2"/>
      <c r="T47" s="87" t="s">
        <v>102</v>
      </c>
      <c r="U47" s="88">
        <v>50.12</v>
      </c>
      <c r="W47" s="99">
        <v>42573</v>
      </c>
      <c r="X47" s="103">
        <v>44.94</v>
      </c>
      <c r="Y47" s="103">
        <v>45.22</v>
      </c>
      <c r="Z47" s="103">
        <v>44.75</v>
      </c>
      <c r="AA47" s="103">
        <v>45.12</v>
      </c>
      <c r="AB47" s="101">
        <v>1591500</v>
      </c>
      <c r="AC47" s="100">
        <v>44.7</v>
      </c>
      <c r="AD47" s="2">
        <f t="shared" si="0"/>
        <v>0.46999999999999886</v>
      </c>
      <c r="AE47" s="138">
        <f t="shared" si="1"/>
        <v>5.3981106612686069E-3</v>
      </c>
    </row>
    <row r="48" spans="1:31" x14ac:dyDescent="0.25">
      <c r="O48" s="83">
        <v>1.03</v>
      </c>
      <c r="P48" s="83">
        <f t="shared" si="2"/>
        <v>49.862299999999998</v>
      </c>
      <c r="Q48" s="2"/>
      <c r="T48" s="87" t="s">
        <v>103</v>
      </c>
      <c r="U48" s="88">
        <v>1.5356700000000001</v>
      </c>
      <c r="W48" s="99">
        <v>42572</v>
      </c>
      <c r="X48" s="103">
        <v>45.07</v>
      </c>
      <c r="Y48" s="103">
        <v>45.32</v>
      </c>
      <c r="Z48" s="103">
        <v>44.73</v>
      </c>
      <c r="AA48" s="103">
        <v>44.88</v>
      </c>
      <c r="AB48" s="101">
        <v>1802500</v>
      </c>
      <c r="AC48" s="100">
        <v>44.46</v>
      </c>
      <c r="AD48" s="2">
        <f t="shared" si="0"/>
        <v>0.59000000000000341</v>
      </c>
      <c r="AE48" s="138">
        <f t="shared" si="1"/>
        <v>-2.9154518950438302E-3</v>
      </c>
    </row>
    <row r="49" spans="15:31" x14ac:dyDescent="0.25">
      <c r="O49" s="83">
        <v>1.02</v>
      </c>
      <c r="P49" s="83">
        <f t="shared" si="2"/>
        <v>49.3782</v>
      </c>
      <c r="Q49" s="2"/>
      <c r="T49" s="87" t="s">
        <v>104</v>
      </c>
      <c r="U49" s="89" t="s">
        <v>310</v>
      </c>
      <c r="W49" s="99">
        <v>42571</v>
      </c>
      <c r="X49" s="103">
        <v>45.01</v>
      </c>
      <c r="Y49" s="103">
        <v>45.47</v>
      </c>
      <c r="Z49" s="103">
        <v>44.89</v>
      </c>
      <c r="AA49" s="103">
        <v>45.01</v>
      </c>
      <c r="AB49" s="101">
        <v>2414700</v>
      </c>
      <c r="AC49" s="100">
        <v>44.59</v>
      </c>
      <c r="AD49" s="2">
        <f t="shared" si="0"/>
        <v>0.57999999999999829</v>
      </c>
      <c r="AE49" s="138">
        <f t="shared" si="1"/>
        <v>8.9786756453436034E-4</v>
      </c>
    </row>
    <row r="50" spans="15:31" x14ac:dyDescent="0.25">
      <c r="O50" s="83">
        <v>1.01</v>
      </c>
      <c r="P50" s="83">
        <f t="shared" si="2"/>
        <v>48.894099999999995</v>
      </c>
      <c r="Q50" s="2"/>
      <c r="T50" s="87"/>
      <c r="U50" s="88"/>
      <c r="W50" s="99">
        <v>42570</v>
      </c>
      <c r="X50" s="103">
        <v>45.44</v>
      </c>
      <c r="Y50" s="103">
        <v>45.65</v>
      </c>
      <c r="Z50" s="103">
        <v>44.81</v>
      </c>
      <c r="AA50" s="103">
        <v>44.97</v>
      </c>
      <c r="AB50" s="101">
        <v>2908300</v>
      </c>
      <c r="AC50" s="100">
        <v>44.55</v>
      </c>
      <c r="AD50" s="2">
        <f t="shared" si="0"/>
        <v>0.83999999999999631</v>
      </c>
      <c r="AE50" s="138">
        <f t="shared" si="1"/>
        <v>-1.2195121951219634E-2</v>
      </c>
    </row>
    <row r="51" spans="15:31" x14ac:dyDescent="0.25">
      <c r="O51" s="83">
        <v>1</v>
      </c>
      <c r="P51" s="83">
        <f t="shared" si="2"/>
        <v>48.41</v>
      </c>
      <c r="Q51" s="2"/>
      <c r="T51" s="87" t="s">
        <v>105</v>
      </c>
      <c r="U51" s="88" t="s">
        <v>450</v>
      </c>
      <c r="W51" s="99">
        <v>42569</v>
      </c>
      <c r="X51" s="103">
        <v>45.47</v>
      </c>
      <c r="Y51" s="103">
        <v>45.63</v>
      </c>
      <c r="Z51" s="103">
        <v>45.11</v>
      </c>
      <c r="AA51" s="103">
        <v>45.53</v>
      </c>
      <c r="AB51" s="101">
        <v>2118800</v>
      </c>
      <c r="AC51" s="100">
        <v>45.1</v>
      </c>
      <c r="AD51" s="2">
        <f t="shared" si="0"/>
        <v>0.52000000000000313</v>
      </c>
      <c r="AE51" s="138">
        <f t="shared" si="1"/>
        <v>1.332149200710564E-3</v>
      </c>
    </row>
    <row r="52" spans="15:31" x14ac:dyDescent="0.25">
      <c r="O52" s="83">
        <v>0.99</v>
      </c>
      <c r="P52" s="83">
        <f t="shared" si="2"/>
        <v>47.925899999999999</v>
      </c>
      <c r="Q52" s="2"/>
      <c r="T52" s="87" t="s">
        <v>106</v>
      </c>
      <c r="U52" s="88" t="s">
        <v>418</v>
      </c>
      <c r="W52" s="99">
        <v>42566</v>
      </c>
      <c r="X52" s="103">
        <v>44.41</v>
      </c>
      <c r="Y52" s="103">
        <v>45.97</v>
      </c>
      <c r="Z52" s="103">
        <v>44.41</v>
      </c>
      <c r="AA52" s="103">
        <v>45.47</v>
      </c>
      <c r="AB52" s="101">
        <v>5390300</v>
      </c>
      <c r="AC52" s="100">
        <v>45.04</v>
      </c>
      <c r="AD52" s="2">
        <f t="shared" si="0"/>
        <v>1.5600000000000023</v>
      </c>
      <c r="AE52" s="138">
        <f t="shared" si="1"/>
        <v>3.208065994500453E-2</v>
      </c>
    </row>
    <row r="53" spans="15:31" x14ac:dyDescent="0.25">
      <c r="O53" s="83">
        <v>0.98</v>
      </c>
      <c r="P53" s="83">
        <f t="shared" si="2"/>
        <v>47.441799999999994</v>
      </c>
      <c r="Q53" s="2"/>
      <c r="T53" s="87" t="s">
        <v>107</v>
      </c>
      <c r="U53" s="90">
        <v>3683721</v>
      </c>
      <c r="W53" s="99">
        <v>42565</v>
      </c>
      <c r="X53" s="103">
        <v>44.5</v>
      </c>
      <c r="Y53" s="103">
        <v>44.68</v>
      </c>
      <c r="Z53" s="103">
        <v>43.98</v>
      </c>
      <c r="AA53" s="103">
        <v>44.05</v>
      </c>
      <c r="AB53" s="101">
        <v>3046000</v>
      </c>
      <c r="AC53" s="100">
        <v>43.64</v>
      </c>
      <c r="AD53" s="2">
        <f t="shared" si="0"/>
        <v>0.70000000000000284</v>
      </c>
      <c r="AE53" s="138">
        <f t="shared" si="1"/>
        <v>-4.1077133728890658E-3</v>
      </c>
    </row>
    <row r="54" spans="15:31" x14ac:dyDescent="0.25">
      <c r="O54" s="83">
        <v>0.97</v>
      </c>
      <c r="P54" s="83">
        <f t="shared" si="2"/>
        <v>46.957699999999996</v>
      </c>
      <c r="T54" s="87" t="s">
        <v>110</v>
      </c>
      <c r="U54" s="90">
        <v>2757680</v>
      </c>
      <c r="W54" s="99">
        <v>42564</v>
      </c>
      <c r="X54" s="103">
        <v>44.19</v>
      </c>
      <c r="Y54" s="103">
        <v>44.4</v>
      </c>
      <c r="Z54" s="103">
        <v>43.85</v>
      </c>
      <c r="AA54" s="103">
        <v>44.24</v>
      </c>
      <c r="AB54" s="101">
        <v>2818100</v>
      </c>
      <c r="AC54" s="100">
        <v>43.82</v>
      </c>
      <c r="AD54" s="2">
        <f t="shared" si="0"/>
        <v>0.54999999999999716</v>
      </c>
      <c r="AE54" s="138">
        <f t="shared" si="1"/>
        <v>1.6000000000000458E-3</v>
      </c>
    </row>
    <row r="55" spans="15:31" x14ac:dyDescent="0.25">
      <c r="O55" s="83">
        <v>0.96</v>
      </c>
      <c r="P55" s="83">
        <f t="shared" si="2"/>
        <v>46.473599999999998</v>
      </c>
      <c r="T55" s="87" t="s">
        <v>108</v>
      </c>
      <c r="U55" s="88" t="s">
        <v>451</v>
      </c>
      <c r="W55" s="99">
        <v>42563</v>
      </c>
      <c r="X55" s="103">
        <v>43.32</v>
      </c>
      <c r="Y55" s="103">
        <v>44.22</v>
      </c>
      <c r="Z55" s="103">
        <v>43.28</v>
      </c>
      <c r="AA55" s="103">
        <v>44.17</v>
      </c>
      <c r="AB55" s="101">
        <v>2839600</v>
      </c>
      <c r="AC55" s="100">
        <v>43.75</v>
      </c>
      <c r="AD55" s="2">
        <f t="shared" si="0"/>
        <v>0.93999999999999773</v>
      </c>
      <c r="AE55" s="138">
        <f t="shared" si="1"/>
        <v>2.6272577996715896E-2</v>
      </c>
    </row>
    <row r="56" spans="15:31" x14ac:dyDescent="0.25">
      <c r="O56" s="83">
        <v>0.95</v>
      </c>
      <c r="P56" s="83">
        <f t="shared" si="2"/>
        <v>45.989499999999992</v>
      </c>
      <c r="T56" s="87" t="s">
        <v>111</v>
      </c>
      <c r="U56" s="88">
        <v>26.22</v>
      </c>
      <c r="W56" s="99">
        <v>42562</v>
      </c>
      <c r="X56" s="103">
        <v>42.72</v>
      </c>
      <c r="Y56" s="103">
        <v>43.11</v>
      </c>
      <c r="Z56" s="103">
        <v>42.48</v>
      </c>
      <c r="AA56" s="103">
        <v>43.03</v>
      </c>
      <c r="AB56" s="101">
        <v>1988600</v>
      </c>
      <c r="AC56" s="100">
        <v>42.63</v>
      </c>
      <c r="AD56" s="2">
        <f t="shared" si="0"/>
        <v>0.63000000000000256</v>
      </c>
      <c r="AE56" s="138">
        <f t="shared" si="1"/>
        <v>6.6115702479339067E-3</v>
      </c>
    </row>
    <row r="57" spans="15:31" x14ac:dyDescent="0.25">
      <c r="O57" s="83">
        <v>0.94</v>
      </c>
      <c r="P57" s="83">
        <f t="shared" si="2"/>
        <v>45.505399999999995</v>
      </c>
      <c r="T57" s="87" t="s">
        <v>112</v>
      </c>
      <c r="U57" s="88">
        <v>1.85</v>
      </c>
      <c r="W57" s="99">
        <v>42559</v>
      </c>
      <c r="X57" s="103">
        <v>42.27</v>
      </c>
      <c r="Y57" s="103">
        <v>42.86</v>
      </c>
      <c r="Z57" s="103">
        <v>42.2</v>
      </c>
      <c r="AA57" s="103">
        <v>42.75</v>
      </c>
      <c r="AB57" s="101">
        <v>2274500</v>
      </c>
      <c r="AC57" s="100">
        <v>42.35</v>
      </c>
      <c r="AD57" s="2">
        <f t="shared" si="0"/>
        <v>0.65999999999999659</v>
      </c>
      <c r="AE57" s="138">
        <f t="shared" si="1"/>
        <v>2.0236087689713411E-2</v>
      </c>
    </row>
    <row r="58" spans="15:31" x14ac:dyDescent="0.25">
      <c r="O58" s="83">
        <v>0.93</v>
      </c>
      <c r="P58" s="83">
        <f t="shared" si="2"/>
        <v>45.021299999999997</v>
      </c>
      <c r="T58" s="87" t="s">
        <v>109</v>
      </c>
      <c r="U58" s="88" t="s">
        <v>452</v>
      </c>
      <c r="W58" s="99">
        <v>42558</v>
      </c>
      <c r="X58" s="103">
        <v>41.95</v>
      </c>
      <c r="Y58" s="103">
        <v>42.48</v>
      </c>
      <c r="Z58" s="103">
        <v>41.67</v>
      </c>
      <c r="AA58" s="103">
        <v>41.9</v>
      </c>
      <c r="AB58" s="101">
        <v>2317000</v>
      </c>
      <c r="AC58" s="100">
        <v>41.51</v>
      </c>
      <c r="AD58" s="2">
        <f t="shared" si="0"/>
        <v>0.80999999999999517</v>
      </c>
      <c r="AE58" s="138">
        <f t="shared" si="1"/>
        <v>-1.4433485686793368E-3</v>
      </c>
    </row>
    <row r="59" spans="15:31" x14ac:dyDescent="0.25">
      <c r="O59" s="83">
        <v>0.92</v>
      </c>
      <c r="P59" s="83">
        <f t="shared" si="2"/>
        <v>44.537199999999999</v>
      </c>
      <c r="W59" s="99">
        <v>42557</v>
      </c>
      <c r="X59" s="103">
        <v>41.69</v>
      </c>
      <c r="Y59" s="103">
        <v>42</v>
      </c>
      <c r="Z59" s="103">
        <v>41.08</v>
      </c>
      <c r="AA59" s="103">
        <v>41.96</v>
      </c>
      <c r="AB59" s="101">
        <v>3467400</v>
      </c>
      <c r="AC59" s="100">
        <v>41.57</v>
      </c>
      <c r="AD59" s="2">
        <f t="shared" si="0"/>
        <v>0.92000000000000171</v>
      </c>
      <c r="AE59" s="138">
        <f t="shared" si="1"/>
        <v>4.8344210780759678E-3</v>
      </c>
    </row>
    <row r="60" spans="15:31" x14ac:dyDescent="0.25">
      <c r="O60" s="83">
        <v>0.91</v>
      </c>
      <c r="P60" s="83">
        <f t="shared" si="2"/>
        <v>44.053100000000001</v>
      </c>
      <c r="W60" s="99">
        <v>42556</v>
      </c>
      <c r="X60" s="103">
        <v>42.3</v>
      </c>
      <c r="Y60" s="103">
        <v>42.42</v>
      </c>
      <c r="Z60" s="103">
        <v>41.53</v>
      </c>
      <c r="AA60" s="103">
        <v>41.76</v>
      </c>
      <c r="AB60" s="101">
        <v>1822800</v>
      </c>
      <c r="AC60" s="100">
        <v>41.37</v>
      </c>
      <c r="AD60" s="2">
        <f t="shared" si="0"/>
        <v>0.89000000000000057</v>
      </c>
      <c r="AE60" s="138">
        <f t="shared" si="1"/>
        <v>-2.221696998345557E-2</v>
      </c>
    </row>
    <row r="61" spans="15:31" x14ac:dyDescent="0.25">
      <c r="O61" s="83">
        <v>0.9</v>
      </c>
      <c r="P61" s="83">
        <f t="shared" si="2"/>
        <v>43.568999999999996</v>
      </c>
      <c r="W61" s="99">
        <v>42552</v>
      </c>
      <c r="X61" s="103">
        <v>42.7</v>
      </c>
      <c r="Y61" s="103">
        <v>42.82</v>
      </c>
      <c r="Z61" s="103">
        <v>42.19</v>
      </c>
      <c r="AA61" s="103">
        <v>42.71</v>
      </c>
      <c r="AB61" s="101">
        <v>1943800</v>
      </c>
      <c r="AC61" s="100">
        <v>42.31</v>
      </c>
      <c r="AD61" s="2">
        <f t="shared" si="0"/>
        <v>0.63000000000000256</v>
      </c>
      <c r="AE61" s="138">
        <f t="shared" si="1"/>
        <v>7.8608861362554627E-3</v>
      </c>
    </row>
    <row r="62" spans="15:31" x14ac:dyDescent="0.25">
      <c r="W62" s="99">
        <v>42551</v>
      </c>
      <c r="X62" s="103">
        <v>41.31</v>
      </c>
      <c r="Y62" s="103">
        <v>42.38</v>
      </c>
      <c r="Z62" s="103">
        <v>41</v>
      </c>
      <c r="AA62" s="103">
        <v>42.38</v>
      </c>
      <c r="AB62" s="101">
        <v>3105000</v>
      </c>
      <c r="AC62" s="100">
        <v>41.98</v>
      </c>
      <c r="AD62" s="2">
        <f t="shared" si="0"/>
        <v>1.3800000000000026</v>
      </c>
      <c r="AE62" s="138">
        <f t="shared" si="1"/>
        <v>2.9426189308484396E-2</v>
      </c>
    </row>
    <row r="63" spans="15:31" x14ac:dyDescent="0.25">
      <c r="W63" s="99">
        <v>42550</v>
      </c>
      <c r="X63" s="103">
        <v>40.83</v>
      </c>
      <c r="Y63" s="103">
        <v>41.34</v>
      </c>
      <c r="Z63" s="103">
        <v>40.630000000000003</v>
      </c>
      <c r="AA63" s="103">
        <v>41.17</v>
      </c>
      <c r="AB63" s="101">
        <v>2300700</v>
      </c>
      <c r="AC63" s="100">
        <v>40.78</v>
      </c>
      <c r="AD63" s="2">
        <f t="shared" si="0"/>
        <v>0.71000000000000085</v>
      </c>
      <c r="AE63" s="138">
        <f t="shared" si="1"/>
        <v>2.2567703109327875E-2</v>
      </c>
    </row>
    <row r="64" spans="15:31" x14ac:dyDescent="0.25">
      <c r="W64" s="99">
        <v>42549</v>
      </c>
      <c r="X64" s="103">
        <v>40</v>
      </c>
      <c r="Y64" s="103">
        <v>40.270000000000003</v>
      </c>
      <c r="Z64" s="103">
        <v>39.51</v>
      </c>
      <c r="AA64" s="103">
        <v>40.26</v>
      </c>
      <c r="AB64" s="101">
        <v>2858200</v>
      </c>
      <c r="AC64" s="100">
        <v>39.880000000000003</v>
      </c>
      <c r="AD64" s="2">
        <f t="shared" si="0"/>
        <v>0.76000000000000512</v>
      </c>
      <c r="AE64" s="138">
        <f t="shared" si="1"/>
        <v>1.553348612172134E-2</v>
      </c>
    </row>
    <row r="65" spans="23:31" x14ac:dyDescent="0.25">
      <c r="W65" s="99">
        <v>42548</v>
      </c>
      <c r="X65" s="103">
        <v>41</v>
      </c>
      <c r="Y65" s="103">
        <v>41.07</v>
      </c>
      <c r="Z65" s="103">
        <v>39.24</v>
      </c>
      <c r="AA65" s="103">
        <v>39.64</v>
      </c>
      <c r="AB65" s="101">
        <v>4015400</v>
      </c>
      <c r="AC65" s="100">
        <v>39.270000000000003</v>
      </c>
      <c r="AD65" s="2">
        <f t="shared" si="0"/>
        <v>1.8299999999999983</v>
      </c>
      <c r="AE65" s="138">
        <f t="shared" si="1"/>
        <v>-4.1727672035138941E-2</v>
      </c>
    </row>
    <row r="66" spans="23:31" x14ac:dyDescent="0.25">
      <c r="W66" s="99">
        <v>42545</v>
      </c>
      <c r="X66" s="103">
        <v>41.52</v>
      </c>
      <c r="Y66" s="103">
        <v>42.38</v>
      </c>
      <c r="Z66" s="103">
        <v>41.25</v>
      </c>
      <c r="AA66" s="103">
        <v>41.37</v>
      </c>
      <c r="AB66" s="101">
        <v>9585800</v>
      </c>
      <c r="AC66" s="100">
        <v>40.98</v>
      </c>
      <c r="AD66" s="2">
        <f t="shared" si="0"/>
        <v>1.1300000000000026</v>
      </c>
      <c r="AE66" s="138">
        <f t="shared" si="1"/>
        <v>-4.4309701492537434E-2</v>
      </c>
    </row>
    <row r="67" spans="23:31" x14ac:dyDescent="0.25">
      <c r="W67" s="99">
        <v>42544</v>
      </c>
      <c r="X67" s="103">
        <v>43.02</v>
      </c>
      <c r="Y67" s="103">
        <v>43.29</v>
      </c>
      <c r="Z67" s="103">
        <v>42.88</v>
      </c>
      <c r="AA67" s="103">
        <v>43.29</v>
      </c>
      <c r="AB67" s="101">
        <v>1582600</v>
      </c>
      <c r="AC67" s="100">
        <v>42.88</v>
      </c>
      <c r="AD67" s="2">
        <f>Y67-Z67</f>
        <v>0.40999999999999659</v>
      </c>
      <c r="AE67" s="138" t="e">
        <f>AC67/#REF!-1</f>
        <v>#REF!</v>
      </c>
    </row>
    <row r="68" spans="23:31" x14ac:dyDescent="0.25">
      <c r="W68" s="99">
        <v>42543</v>
      </c>
      <c r="X68" s="103">
        <v>42.53</v>
      </c>
      <c r="Y68" s="103">
        <v>42.69</v>
      </c>
      <c r="Z68" s="103">
        <v>42.37</v>
      </c>
      <c r="AA68" s="103">
        <v>42.37</v>
      </c>
      <c r="AB68" s="101">
        <v>1579100</v>
      </c>
      <c r="AC68" s="100">
        <v>41.97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65" priority="11">
      <formula>F27&gt;0</formula>
    </cfRule>
    <cfRule type="expression" dxfId="464" priority="12">
      <formula>F27&lt;0</formula>
    </cfRule>
  </conditionalFormatting>
  <conditionalFormatting sqref="H27:H29">
    <cfRule type="expression" dxfId="463" priority="9">
      <formula>H27&gt;0</formula>
    </cfRule>
    <cfRule type="expression" dxfId="462" priority="10">
      <formula>H27&lt;0</formula>
    </cfRule>
  </conditionalFormatting>
  <conditionalFormatting sqref="F23:F26">
    <cfRule type="expression" dxfId="461" priority="7">
      <formula>F23&gt;0</formula>
    </cfRule>
    <cfRule type="expression" dxfId="460" priority="8">
      <formula>F23&lt;0</formula>
    </cfRule>
  </conditionalFormatting>
  <conditionalFormatting sqref="H23:H26">
    <cfRule type="expression" dxfId="459" priority="5">
      <formula>H23&gt;0</formula>
    </cfRule>
    <cfRule type="expression" dxfId="458" priority="6">
      <formula>H23&lt;0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42636</v>
      </c>
      <c r="X2" s="103">
        <v>37.450000000000003</v>
      </c>
      <c r="Y2" s="103">
        <v>37.65</v>
      </c>
      <c r="Z2" s="103">
        <v>37.119999999999997</v>
      </c>
      <c r="AA2" s="103">
        <v>37.19</v>
      </c>
      <c r="AB2" s="101">
        <v>17933500</v>
      </c>
      <c r="AC2" s="100">
        <v>37.19</v>
      </c>
      <c r="AD2" s="2">
        <f>Y2-Z2</f>
        <v>0.53000000000000114</v>
      </c>
      <c r="AE2" s="138">
        <f>AC2/AC3-1</f>
        <v>-9.5872170439413873E-3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37.19</v>
      </c>
      <c r="S3" s="115"/>
      <c r="T3" s="17"/>
      <c r="U3" s="17"/>
      <c r="V3" s="17"/>
      <c r="W3" s="99">
        <v>42635</v>
      </c>
      <c r="X3" s="103">
        <v>37.6</v>
      </c>
      <c r="Y3" s="103">
        <v>37.83</v>
      </c>
      <c r="Z3" s="103">
        <v>37.44</v>
      </c>
      <c r="AA3" s="103">
        <v>37.549999999999997</v>
      </c>
      <c r="AB3" s="101">
        <v>17013400</v>
      </c>
      <c r="AC3" s="100">
        <v>37.549999999999997</v>
      </c>
      <c r="AD3" s="2">
        <f t="shared" ref="AD3:AD66" si="0">Y3-Z3</f>
        <v>0.39000000000000057</v>
      </c>
      <c r="AE3" s="138">
        <f t="shared" ref="AE3:AE66" si="1">AC3/AC4-1</f>
        <v>2.6702269692921998E-3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37.19</v>
      </c>
      <c r="R4" s="560">
        <v>-9.5999999999999992E-3</v>
      </c>
      <c r="W4" s="99">
        <v>42634</v>
      </c>
      <c r="X4" s="103">
        <v>37.21</v>
      </c>
      <c r="Y4" s="103">
        <v>37.46</v>
      </c>
      <c r="Z4" s="103">
        <v>36.86</v>
      </c>
      <c r="AA4" s="103">
        <v>37.450000000000003</v>
      </c>
      <c r="AB4" s="101">
        <v>21233700</v>
      </c>
      <c r="AC4" s="100">
        <v>37.450000000000003</v>
      </c>
      <c r="AD4" s="2">
        <f t="shared" si="0"/>
        <v>0.60000000000000142</v>
      </c>
      <c r="AE4" s="138">
        <f t="shared" si="1"/>
        <v>8.3467959073775244E-3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42633</v>
      </c>
      <c r="X5" s="103">
        <v>37.42</v>
      </c>
      <c r="Y5" s="103">
        <v>37.43</v>
      </c>
      <c r="Z5" s="103">
        <v>36.94</v>
      </c>
      <c r="AA5" s="103">
        <v>37.14</v>
      </c>
      <c r="AB5" s="101">
        <v>24796900</v>
      </c>
      <c r="AC5" s="100">
        <v>37.14</v>
      </c>
      <c r="AD5" s="2">
        <f t="shared" si="0"/>
        <v>0.49000000000000199</v>
      </c>
      <c r="AE5" s="138">
        <f t="shared" si="1"/>
        <v>-5.3821313240032254E-4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42632</v>
      </c>
      <c r="X6" s="103">
        <v>37.69</v>
      </c>
      <c r="Y6" s="103">
        <v>38.020000000000003</v>
      </c>
      <c r="Z6" s="103">
        <v>37.090000000000003</v>
      </c>
      <c r="AA6" s="103">
        <v>37.159999999999997</v>
      </c>
      <c r="AB6" s="101">
        <v>30531700</v>
      </c>
      <c r="AC6" s="100">
        <v>37.159999999999997</v>
      </c>
      <c r="AD6" s="2">
        <f t="shared" si="0"/>
        <v>0.92999999999999972</v>
      </c>
      <c r="AE6" s="138">
        <f t="shared" si="1"/>
        <v>-1.3538624900451435E-2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42629</v>
      </c>
      <c r="X7" s="103">
        <v>37.72</v>
      </c>
      <c r="Y7" s="103">
        <v>38.049999999999997</v>
      </c>
      <c r="Z7" s="103">
        <v>37.25</v>
      </c>
      <c r="AA7" s="103">
        <v>37.67</v>
      </c>
      <c r="AB7" s="101">
        <v>74577900</v>
      </c>
      <c r="AC7" s="100">
        <v>37.67</v>
      </c>
      <c r="AD7" s="2">
        <f t="shared" si="0"/>
        <v>0.79999999999999716</v>
      </c>
      <c r="AE7" s="138">
        <f t="shared" si="1"/>
        <v>3.0361050328227446E-2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42628</v>
      </c>
      <c r="X8" s="103">
        <v>35.74</v>
      </c>
      <c r="Y8" s="103">
        <v>36.65</v>
      </c>
      <c r="Z8" s="103">
        <v>35.54</v>
      </c>
      <c r="AA8" s="103">
        <v>36.56</v>
      </c>
      <c r="AB8" s="101">
        <v>23736000</v>
      </c>
      <c r="AC8" s="100">
        <v>36.56</v>
      </c>
      <c r="AD8" s="2">
        <f t="shared" si="0"/>
        <v>1.1099999999999994</v>
      </c>
      <c r="AE8" s="138">
        <f t="shared" si="1"/>
        <v>2.6389668725435245E-2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42627</v>
      </c>
      <c r="X9" s="103">
        <v>35.51</v>
      </c>
      <c r="Y9" s="103">
        <v>35.82</v>
      </c>
      <c r="Z9" s="103">
        <v>35.4</v>
      </c>
      <c r="AA9" s="103">
        <v>35.619999999999997</v>
      </c>
      <c r="AB9" s="101">
        <v>14074500</v>
      </c>
      <c r="AC9" s="100">
        <v>35.619999999999997</v>
      </c>
      <c r="AD9" s="2">
        <f t="shared" si="0"/>
        <v>0.42000000000000171</v>
      </c>
      <c r="AE9" s="138">
        <f t="shared" si="1"/>
        <v>2.808199943835632E-4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42626</v>
      </c>
      <c r="X10" s="103">
        <v>35.75</v>
      </c>
      <c r="Y10" s="103">
        <v>35.880000000000003</v>
      </c>
      <c r="Z10" s="103">
        <v>35.32</v>
      </c>
      <c r="AA10" s="103">
        <v>35.61</v>
      </c>
      <c r="AB10" s="101">
        <v>23591300</v>
      </c>
      <c r="AC10" s="100">
        <v>35.61</v>
      </c>
      <c r="AD10" s="2">
        <f t="shared" si="0"/>
        <v>0.56000000000000227</v>
      </c>
      <c r="AE10" s="138">
        <f t="shared" si="1"/>
        <v>-1.3026607538802581E-2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2.8000000000000001E-2</v>
      </c>
      <c r="W11" s="99">
        <v>42625</v>
      </c>
      <c r="X11" s="103">
        <v>35.19</v>
      </c>
      <c r="Y11" s="103">
        <v>36.119999999999997</v>
      </c>
      <c r="Z11" s="103">
        <v>35.06</v>
      </c>
      <c r="AA11" s="103">
        <v>36.08</v>
      </c>
      <c r="AB11" s="101">
        <v>22796600</v>
      </c>
      <c r="AC11" s="100">
        <v>36.08</v>
      </c>
      <c r="AD11" s="2">
        <f t="shared" si="0"/>
        <v>1.0599999999999952</v>
      </c>
      <c r="AE11" s="138">
        <f t="shared" si="1"/>
        <v>1.8058690744920947E-2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42622</v>
      </c>
      <c r="X12" s="103">
        <v>36.1</v>
      </c>
      <c r="Y12" s="103">
        <v>36.39</v>
      </c>
      <c r="Z12" s="103">
        <v>35.44</v>
      </c>
      <c r="AA12" s="103">
        <v>35.44</v>
      </c>
      <c r="AB12" s="101">
        <v>29457900</v>
      </c>
      <c r="AC12" s="100">
        <v>35.44</v>
      </c>
      <c r="AD12" s="2">
        <f t="shared" si="0"/>
        <v>0.95000000000000284</v>
      </c>
      <c r="AE12" s="138">
        <f t="shared" si="1"/>
        <v>-2.7442371020856227E-2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42621</v>
      </c>
      <c r="X13" s="103">
        <v>36.35</v>
      </c>
      <c r="Y13" s="103">
        <v>36.590000000000003</v>
      </c>
      <c r="Z13" s="103">
        <v>36.119999999999997</v>
      </c>
      <c r="AA13" s="103">
        <v>36.44</v>
      </c>
      <c r="AB13" s="101">
        <v>20356500</v>
      </c>
      <c r="AC13" s="100">
        <v>36.44</v>
      </c>
      <c r="AD13" s="2">
        <f t="shared" si="0"/>
        <v>0.47000000000000597</v>
      </c>
      <c r="AE13" s="138">
        <f t="shared" si="1"/>
        <v>-5.4854635216683434E-4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42620</v>
      </c>
      <c r="X14" s="103">
        <v>36.65</v>
      </c>
      <c r="Y14" s="103">
        <v>36.65</v>
      </c>
      <c r="Z14" s="103">
        <v>36.380000000000003</v>
      </c>
      <c r="AA14" s="103">
        <v>36.46</v>
      </c>
      <c r="AB14" s="101">
        <v>18495600</v>
      </c>
      <c r="AC14" s="100">
        <v>36.46</v>
      </c>
      <c r="AD14" s="2">
        <f t="shared" si="0"/>
        <v>0.26999999999999602</v>
      </c>
      <c r="AE14" s="138">
        <f t="shared" si="1"/>
        <v>-3.0079299972655127E-3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42619</v>
      </c>
      <c r="X15" s="103">
        <v>36.380000000000003</v>
      </c>
      <c r="Y15" s="103">
        <v>36.6</v>
      </c>
      <c r="Z15" s="103">
        <v>36.17</v>
      </c>
      <c r="AA15" s="103">
        <v>36.57</v>
      </c>
      <c r="AB15" s="101">
        <v>22337800</v>
      </c>
      <c r="AC15" s="100">
        <v>36.57</v>
      </c>
      <c r="AD15" s="2">
        <f t="shared" si="0"/>
        <v>0.42999999999999972</v>
      </c>
      <c r="AE15" s="138">
        <f t="shared" si="1"/>
        <v>1.3580931263858176E-2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42615</v>
      </c>
      <c r="X16" s="103">
        <v>36.21</v>
      </c>
      <c r="Y16" s="103">
        <v>36.33</v>
      </c>
      <c r="Z16" s="103">
        <v>35.950000000000003</v>
      </c>
      <c r="AA16" s="103">
        <v>36.08</v>
      </c>
      <c r="AB16" s="101">
        <v>16726700</v>
      </c>
      <c r="AC16" s="100">
        <v>36.08</v>
      </c>
      <c r="AD16" s="2">
        <f t="shared" si="0"/>
        <v>0.37999999999999545</v>
      </c>
      <c r="AE16" s="138">
        <f t="shared" si="1"/>
        <v>1.6657412548581885E-3</v>
      </c>
    </row>
    <row r="17" spans="1:31" x14ac:dyDescent="0.25">
      <c r="W17" s="99">
        <v>42614</v>
      </c>
      <c r="X17" s="103">
        <v>35.99</v>
      </c>
      <c r="Y17" s="103">
        <v>36.04</v>
      </c>
      <c r="Z17" s="103">
        <v>35.58</v>
      </c>
      <c r="AA17" s="103">
        <v>36.020000000000003</v>
      </c>
      <c r="AB17" s="101">
        <v>18925800</v>
      </c>
      <c r="AC17" s="100">
        <v>36.020000000000003</v>
      </c>
      <c r="AD17" s="2">
        <f t="shared" si="0"/>
        <v>0.46000000000000085</v>
      </c>
      <c r="AE17" s="138">
        <f t="shared" si="1"/>
        <v>3.6221788799108978E-3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42613</v>
      </c>
      <c r="X18" s="103">
        <v>35.619999999999997</v>
      </c>
      <c r="Y18" s="103">
        <v>35.9</v>
      </c>
      <c r="Z18" s="103">
        <v>35.58</v>
      </c>
      <c r="AA18" s="103">
        <v>35.89</v>
      </c>
      <c r="AB18" s="101">
        <v>20562700</v>
      </c>
      <c r="AC18" s="100">
        <v>35.89</v>
      </c>
      <c r="AD18" s="2">
        <f t="shared" si="0"/>
        <v>0.32000000000000028</v>
      </c>
      <c r="AE18" s="138">
        <f t="shared" si="1"/>
        <v>5.3221288515405973E-3</v>
      </c>
    </row>
    <row r="19" spans="1:31" x14ac:dyDescent="0.25">
      <c r="W19" s="99">
        <v>42612</v>
      </c>
      <c r="X19" s="103">
        <v>35.590000000000003</v>
      </c>
      <c r="Y19" s="103">
        <v>35.74</v>
      </c>
      <c r="Z19" s="103">
        <v>35.520000000000003</v>
      </c>
      <c r="AA19" s="103">
        <v>35.700000000000003</v>
      </c>
      <c r="AB19" s="101">
        <v>15183200</v>
      </c>
      <c r="AC19" s="100">
        <v>35.700000000000003</v>
      </c>
      <c r="AD19" s="2">
        <f t="shared" si="0"/>
        <v>0.21999999999999886</v>
      </c>
      <c r="AE19" s="138">
        <f t="shared" si="1"/>
        <v>4.2194092827005925E-3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42611</v>
      </c>
      <c r="X20" s="103">
        <v>35.479999999999997</v>
      </c>
      <c r="Y20" s="103">
        <v>35.67</v>
      </c>
      <c r="Z20" s="103">
        <v>35.15</v>
      </c>
      <c r="AA20" s="103">
        <v>35.549999999999997</v>
      </c>
      <c r="AB20" s="101">
        <v>15264300</v>
      </c>
      <c r="AC20" s="100">
        <v>35.549999999999997</v>
      </c>
      <c r="AD20" s="2">
        <f t="shared" si="0"/>
        <v>0.52000000000000313</v>
      </c>
      <c r="AE20" s="138">
        <f t="shared" si="1"/>
        <v>8.2246171298923088E-3</v>
      </c>
    </row>
    <row r="21" spans="1:31" x14ac:dyDescent="0.25">
      <c r="B21" s="193"/>
      <c r="C21" s="10"/>
      <c r="D21" s="40"/>
      <c r="E21" s="40"/>
      <c r="F21" s="40"/>
      <c r="G21" s="40"/>
      <c r="W21" s="99">
        <v>42608</v>
      </c>
      <c r="X21" s="103">
        <v>35.11</v>
      </c>
      <c r="Y21" s="103">
        <v>35.58</v>
      </c>
      <c r="Z21" s="103">
        <v>35.049999999999997</v>
      </c>
      <c r="AA21" s="103">
        <v>35.26</v>
      </c>
      <c r="AB21" s="101">
        <v>14469900</v>
      </c>
      <c r="AC21" s="100">
        <v>35.26</v>
      </c>
      <c r="AD21" s="2">
        <f t="shared" si="0"/>
        <v>0.53000000000000114</v>
      </c>
      <c r="AE21" s="138">
        <f t="shared" si="1"/>
        <v>4.8446850954686482E-3</v>
      </c>
    </row>
    <row r="22" spans="1:31" x14ac:dyDescent="0.25">
      <c r="B22" s="193"/>
      <c r="C22" s="10"/>
      <c r="D22" s="40"/>
      <c r="E22" s="40"/>
      <c r="F22" s="40"/>
      <c r="G22" s="40"/>
      <c r="W22" s="99">
        <v>42607</v>
      </c>
      <c r="X22" s="103">
        <v>35.049999999999997</v>
      </c>
      <c r="Y22" s="103">
        <v>35.22</v>
      </c>
      <c r="Z22" s="103">
        <v>34.9</v>
      </c>
      <c r="AA22" s="103">
        <v>35.090000000000003</v>
      </c>
      <c r="AB22" s="101">
        <v>12428000</v>
      </c>
      <c r="AC22" s="100">
        <v>35.090000000000003</v>
      </c>
      <c r="AD22" s="2">
        <f t="shared" si="0"/>
        <v>0.32000000000000028</v>
      </c>
      <c r="AE22" s="138">
        <f t="shared" si="1"/>
        <v>-1.7069701280225669E-3</v>
      </c>
    </row>
    <row r="23" spans="1:31" x14ac:dyDescent="0.25">
      <c r="B23" s="10"/>
      <c r="C23" s="10"/>
      <c r="D23" s="40"/>
      <c r="E23" s="40"/>
      <c r="F23" s="40"/>
      <c r="G23" s="40"/>
      <c r="W23" s="99">
        <v>42606</v>
      </c>
      <c r="X23" s="103">
        <v>35.32</v>
      </c>
      <c r="Y23" s="103">
        <v>35.409999999999997</v>
      </c>
      <c r="Z23" s="103">
        <v>35.020000000000003</v>
      </c>
      <c r="AA23" s="103">
        <v>35.15</v>
      </c>
      <c r="AB23" s="101">
        <v>16343500</v>
      </c>
      <c r="AC23" s="100">
        <v>35.15</v>
      </c>
      <c r="AD23" s="2">
        <f t="shared" si="0"/>
        <v>0.38999999999999346</v>
      </c>
      <c r="AE23" s="138">
        <f t="shared" si="1"/>
        <v>-7.0621468926553854E-3</v>
      </c>
    </row>
    <row r="24" spans="1:31" x14ac:dyDescent="0.25">
      <c r="B24" s="10"/>
      <c r="C24" s="10"/>
      <c r="D24" s="40"/>
      <c r="E24" s="40"/>
      <c r="F24" s="40"/>
      <c r="G24" s="40"/>
      <c r="W24" s="99">
        <v>42605</v>
      </c>
      <c r="X24" s="103">
        <v>35.5</v>
      </c>
      <c r="Y24" s="103">
        <v>35.69</v>
      </c>
      <c r="Z24" s="103">
        <v>35.299999999999997</v>
      </c>
      <c r="AA24" s="103">
        <v>35.4</v>
      </c>
      <c r="AB24" s="101">
        <v>18316000</v>
      </c>
      <c r="AC24" s="100">
        <v>35.4</v>
      </c>
      <c r="AD24" s="2">
        <f t="shared" si="0"/>
        <v>0.39000000000000057</v>
      </c>
      <c r="AE24" s="138">
        <f t="shared" si="1"/>
        <v>1.1312217194570096E-3</v>
      </c>
    </row>
    <row r="25" spans="1:31" x14ac:dyDescent="0.25">
      <c r="B25" s="10"/>
      <c r="C25" s="10"/>
      <c r="D25" s="40"/>
      <c r="E25" s="40"/>
      <c r="F25" s="40"/>
      <c r="G25" s="40"/>
      <c r="W25" s="99">
        <v>42604</v>
      </c>
      <c r="X25" s="103">
        <v>35.200000000000003</v>
      </c>
      <c r="Y25" s="103">
        <v>35.450000000000003</v>
      </c>
      <c r="Z25" s="103">
        <v>35.119999999999997</v>
      </c>
      <c r="AA25" s="103">
        <v>35.36</v>
      </c>
      <c r="AB25" s="101">
        <v>14941400</v>
      </c>
      <c r="AC25" s="100">
        <v>35.36</v>
      </c>
      <c r="AD25" s="2">
        <f t="shared" si="0"/>
        <v>0.3300000000000054</v>
      </c>
      <c r="AE25" s="138">
        <f t="shared" si="1"/>
        <v>3.4052213393869213E-3</v>
      </c>
    </row>
    <row r="26" spans="1:31" x14ac:dyDescent="0.25">
      <c r="B26" s="10"/>
      <c r="C26" s="10"/>
      <c r="D26" s="40"/>
      <c r="E26" s="40"/>
      <c r="F26" s="40"/>
      <c r="G26" s="40"/>
      <c r="W26" s="99">
        <v>42601</v>
      </c>
      <c r="X26" s="103">
        <v>34.840000000000003</v>
      </c>
      <c r="Y26" s="103">
        <v>35.270000000000003</v>
      </c>
      <c r="Z26" s="103">
        <v>34.74</v>
      </c>
      <c r="AA26" s="103">
        <v>35.24</v>
      </c>
      <c r="AB26" s="101">
        <v>16417600</v>
      </c>
      <c r="AC26" s="100">
        <v>35.24</v>
      </c>
      <c r="AD26" s="2">
        <f t="shared" si="0"/>
        <v>0.53000000000000114</v>
      </c>
      <c r="AE26" s="138">
        <f t="shared" si="1"/>
        <v>7.7209036316843171E-3</v>
      </c>
    </row>
    <row r="27" spans="1:31" x14ac:dyDescent="0.25">
      <c r="B27" s="10"/>
      <c r="C27" s="10"/>
      <c r="D27" s="40"/>
      <c r="E27" s="40"/>
      <c r="F27" s="40"/>
      <c r="G27" s="40"/>
      <c r="W27" s="99">
        <v>42600</v>
      </c>
      <c r="X27" s="103">
        <v>34.96</v>
      </c>
      <c r="Y27" s="103">
        <v>35.090000000000003</v>
      </c>
      <c r="Z27" s="103">
        <v>34.75</v>
      </c>
      <c r="AA27" s="103">
        <v>34.97</v>
      </c>
      <c r="AB27" s="101">
        <v>16085200</v>
      </c>
      <c r="AC27" s="100">
        <v>34.97</v>
      </c>
      <c r="AD27" s="2">
        <f t="shared" si="0"/>
        <v>0.34000000000000341</v>
      </c>
      <c r="AE27" s="138">
        <f t="shared" si="1"/>
        <v>-1.4277555682468135E-3</v>
      </c>
    </row>
    <row r="28" spans="1:31" x14ac:dyDescent="0.25">
      <c r="B28" s="10"/>
      <c r="C28" s="10"/>
      <c r="D28" s="40"/>
      <c r="E28" s="40"/>
      <c r="F28" s="40"/>
      <c r="G28" s="40"/>
      <c r="W28" s="99">
        <v>42599</v>
      </c>
      <c r="X28" s="103">
        <v>35.17</v>
      </c>
      <c r="Y28" s="103">
        <v>35.21</v>
      </c>
      <c r="Z28" s="103">
        <v>34.770000000000003</v>
      </c>
      <c r="AA28" s="103">
        <v>35.020000000000003</v>
      </c>
      <c r="AB28" s="101">
        <v>18221600</v>
      </c>
      <c r="AC28" s="100">
        <v>35.020000000000003</v>
      </c>
      <c r="AD28" s="2">
        <f t="shared" si="0"/>
        <v>0.43999999999999773</v>
      </c>
      <c r="AE28" s="138">
        <f t="shared" si="1"/>
        <v>-5.3961942629934256E-3</v>
      </c>
    </row>
    <row r="29" spans="1:31" x14ac:dyDescent="0.25">
      <c r="B29" s="10"/>
      <c r="C29" s="10"/>
      <c r="D29" s="40"/>
      <c r="E29" s="40"/>
      <c r="F29" s="40"/>
      <c r="G29" s="40"/>
      <c r="W29" s="99">
        <v>42598</v>
      </c>
      <c r="X29" s="103">
        <v>34.770000000000003</v>
      </c>
      <c r="Y29" s="103">
        <v>35.21</v>
      </c>
      <c r="Z29" s="103">
        <v>34.770000000000003</v>
      </c>
      <c r="AA29" s="103">
        <v>35.21</v>
      </c>
      <c r="AB29" s="101">
        <v>16320900</v>
      </c>
      <c r="AC29" s="100">
        <v>35.21</v>
      </c>
      <c r="AD29" s="2">
        <f t="shared" si="0"/>
        <v>0.43999999999999773</v>
      </c>
      <c r="AE29" s="138">
        <f t="shared" si="1"/>
        <v>8.5935262102549981E-3</v>
      </c>
    </row>
    <row r="30" spans="1:31" x14ac:dyDescent="0.25">
      <c r="B30" s="10"/>
      <c r="C30" s="10"/>
      <c r="D30" s="40"/>
      <c r="E30" s="40"/>
      <c r="F30" s="40"/>
      <c r="G30" s="40"/>
      <c r="W30" s="99">
        <v>42597</v>
      </c>
      <c r="X30" s="103">
        <v>34.700000000000003</v>
      </c>
      <c r="Y30" s="103">
        <v>35.159999999999997</v>
      </c>
      <c r="Z30" s="103">
        <v>34.630000000000003</v>
      </c>
      <c r="AA30" s="103">
        <v>34.909999999999997</v>
      </c>
      <c r="AB30" s="101">
        <v>18931100</v>
      </c>
      <c r="AC30" s="100">
        <v>34.909999999999997</v>
      </c>
      <c r="AD30" s="2">
        <f t="shared" si="0"/>
        <v>0.52999999999999403</v>
      </c>
      <c r="AE30" s="138">
        <f t="shared" si="1"/>
        <v>9.8351171536013027E-3</v>
      </c>
    </row>
    <row r="31" spans="1:31" x14ac:dyDescent="0.25">
      <c r="W31" s="99">
        <v>42594</v>
      </c>
      <c r="X31" s="103">
        <v>34.520000000000003</v>
      </c>
      <c r="Y31" s="103">
        <v>34.76</v>
      </c>
      <c r="Z31" s="103">
        <v>34.44</v>
      </c>
      <c r="AA31" s="103">
        <v>34.57</v>
      </c>
      <c r="AB31" s="101">
        <v>15708300</v>
      </c>
      <c r="AC31" s="100">
        <v>34.57</v>
      </c>
      <c r="AD31" s="2">
        <f t="shared" si="0"/>
        <v>0.32000000000000028</v>
      </c>
      <c r="AE31" s="138">
        <f t="shared" si="1"/>
        <v>-3.1718569780853079E-3</v>
      </c>
    </row>
    <row r="32" spans="1:31" x14ac:dyDescent="0.25">
      <c r="W32" s="99">
        <v>42593</v>
      </c>
      <c r="X32" s="103">
        <v>34.659999999999997</v>
      </c>
      <c r="Y32" s="103">
        <v>34.74</v>
      </c>
      <c r="Z32" s="103">
        <v>34.49</v>
      </c>
      <c r="AA32" s="103">
        <v>34.68</v>
      </c>
      <c r="AB32" s="101">
        <v>16364100</v>
      </c>
      <c r="AC32" s="100">
        <v>34.68</v>
      </c>
      <c r="AD32" s="2">
        <f t="shared" si="0"/>
        <v>0.25</v>
      </c>
      <c r="AE32" s="138">
        <f t="shared" si="1"/>
        <v>4.3440486533448119E-3</v>
      </c>
    </row>
    <row r="33" spans="1:31" x14ac:dyDescent="0.25">
      <c r="L33" t="s">
        <v>221</v>
      </c>
      <c r="M33" s="2">
        <f>M56+K56-F56</f>
        <v>1407.5400000000009</v>
      </c>
      <c r="W33" s="99">
        <v>42592</v>
      </c>
      <c r="X33" s="103">
        <v>35</v>
      </c>
      <c r="Y33" s="103">
        <v>35</v>
      </c>
      <c r="Z33" s="103">
        <v>34.5</v>
      </c>
      <c r="AA33" s="103">
        <v>34.53</v>
      </c>
      <c r="AB33" s="101">
        <v>19579000</v>
      </c>
      <c r="AC33" s="100">
        <v>34.53</v>
      </c>
      <c r="AD33" s="2">
        <f t="shared" si="0"/>
        <v>0.5</v>
      </c>
      <c r="AE33" s="138">
        <f t="shared" si="1"/>
        <v>-1.1168384879725046E-2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42591</v>
      </c>
      <c r="X34" s="103">
        <v>35.04</v>
      </c>
      <c r="Y34" s="103">
        <v>35.159999999999997</v>
      </c>
      <c r="Z34" s="103">
        <v>34.840000000000003</v>
      </c>
      <c r="AA34" s="103">
        <v>34.92</v>
      </c>
      <c r="AB34" s="101">
        <v>12578900</v>
      </c>
      <c r="AC34" s="100">
        <v>34.92</v>
      </c>
      <c r="AD34" s="2">
        <f t="shared" si="0"/>
        <v>0.31999999999999318</v>
      </c>
      <c r="AE34" s="138">
        <f t="shared" si="1"/>
        <v>-3.424657534246478E-3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42590</v>
      </c>
      <c r="X35" s="103">
        <v>34.9</v>
      </c>
      <c r="Y35" s="103">
        <v>35.17</v>
      </c>
      <c r="Z35" s="103">
        <v>34.86</v>
      </c>
      <c r="AA35" s="103">
        <v>35.04</v>
      </c>
      <c r="AB35" s="101">
        <v>19497300</v>
      </c>
      <c r="AC35" s="100">
        <v>35.04</v>
      </c>
      <c r="AD35" s="2">
        <f t="shared" si="0"/>
        <v>0.31000000000000227</v>
      </c>
      <c r="AE35" s="138">
        <f t="shared" si="1"/>
        <v>1.7152658662094034E-3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42587</v>
      </c>
      <c r="X36" s="103">
        <v>34.799999999999997</v>
      </c>
      <c r="Y36" s="103">
        <v>35.130000000000003</v>
      </c>
      <c r="Z36" s="103">
        <v>34.700000000000003</v>
      </c>
      <c r="AA36" s="103">
        <v>34.979999999999997</v>
      </c>
      <c r="AB36" s="101">
        <v>20046200</v>
      </c>
      <c r="AC36" s="100">
        <v>34.979999999999997</v>
      </c>
      <c r="AD36" s="2">
        <f t="shared" si="0"/>
        <v>0.42999999999999972</v>
      </c>
      <c r="AE36" s="138">
        <f t="shared" si="1"/>
        <v>1.1567379988432602E-2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42586</v>
      </c>
      <c r="X37" s="103">
        <v>34.29</v>
      </c>
      <c r="Y37" s="103">
        <v>34.619999999999997</v>
      </c>
      <c r="Z37" s="103">
        <v>34.22</v>
      </c>
      <c r="AA37" s="103">
        <v>34.58</v>
      </c>
      <c r="AB37" s="101">
        <v>16362600</v>
      </c>
      <c r="AC37" s="100">
        <v>34.58</v>
      </c>
      <c r="AD37" s="2">
        <f t="shared" si="0"/>
        <v>0.39999999999999858</v>
      </c>
      <c r="AE37" s="138">
        <f t="shared" si="1"/>
        <v>9.6350364963502244E-3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42585</v>
      </c>
      <c r="X38" s="103">
        <v>34.1</v>
      </c>
      <c r="Y38" s="103">
        <v>34.28</v>
      </c>
      <c r="Z38" s="103">
        <v>33.99</v>
      </c>
      <c r="AA38" s="103">
        <v>34.25</v>
      </c>
      <c r="AB38" s="101">
        <v>18388800</v>
      </c>
      <c r="AC38" s="100">
        <v>34.25</v>
      </c>
      <c r="AD38" s="2">
        <f t="shared" si="0"/>
        <v>0.28999999999999915</v>
      </c>
      <c r="AE38" s="138" t="e">
        <f t="shared" si="1"/>
        <v>#DIV/0!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42585</v>
      </c>
      <c r="X39" s="103" t="s">
        <v>142</v>
      </c>
      <c r="Y39" s="103"/>
      <c r="Z39" s="103"/>
      <c r="AA39" s="103"/>
      <c r="AB39" s="101"/>
      <c r="AC39" s="100"/>
      <c r="AD39" s="2">
        <f t="shared" si="0"/>
        <v>0</v>
      </c>
      <c r="AE39" s="138">
        <f t="shared" si="1"/>
        <v>-1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67" t="s">
        <v>78</v>
      </c>
      <c r="P40" s="567"/>
      <c r="W40" s="99">
        <v>42584</v>
      </c>
      <c r="X40" s="103">
        <v>34.81</v>
      </c>
      <c r="Y40" s="103">
        <v>34.869999999999997</v>
      </c>
      <c r="Z40" s="103">
        <v>34.33</v>
      </c>
      <c r="AA40" s="103">
        <v>34.56</v>
      </c>
      <c r="AB40" s="101">
        <v>20057300</v>
      </c>
      <c r="AC40" s="100">
        <v>34.299999999999997</v>
      </c>
      <c r="AD40" s="2">
        <f t="shared" si="0"/>
        <v>0.53999999999999915</v>
      </c>
      <c r="AE40" s="138">
        <f t="shared" si="1"/>
        <v>-8.383925990170793E-3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40.908999999999999</v>
      </c>
      <c r="Q41" s="2"/>
      <c r="W41" s="99">
        <v>42583</v>
      </c>
      <c r="X41" s="103">
        <v>34.82</v>
      </c>
      <c r="Y41" s="103">
        <v>34.909999999999997</v>
      </c>
      <c r="Z41" s="103">
        <v>34.56</v>
      </c>
      <c r="AA41" s="103">
        <v>34.85</v>
      </c>
      <c r="AB41" s="101">
        <v>18824400</v>
      </c>
      <c r="AC41" s="100">
        <v>34.590000000000003</v>
      </c>
      <c r="AD41" s="2">
        <f t="shared" si="0"/>
        <v>0.34999999999999432</v>
      </c>
      <c r="AE41" s="138">
        <f t="shared" si="1"/>
        <v>-2.8901734104036514E-4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40.537100000000002</v>
      </c>
      <c r="Q42" s="2"/>
      <c r="T42" s="91" t="s">
        <v>113</v>
      </c>
      <c r="W42" s="99">
        <v>42580</v>
      </c>
      <c r="X42" s="103">
        <v>34.770000000000003</v>
      </c>
      <c r="Y42" s="103">
        <v>34.92</v>
      </c>
      <c r="Z42" s="103">
        <v>34.6</v>
      </c>
      <c r="AA42" s="103">
        <v>34.86</v>
      </c>
      <c r="AB42" s="101">
        <v>18171200</v>
      </c>
      <c r="AC42" s="100">
        <v>34.6</v>
      </c>
      <c r="AD42" s="2">
        <f t="shared" si="0"/>
        <v>0.32000000000000028</v>
      </c>
      <c r="AE42" s="138">
        <f t="shared" si="1"/>
        <v>2.6079397276153049E-3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40.165199999999999</v>
      </c>
      <c r="Q43" s="2"/>
      <c r="T43" s="97" t="s">
        <v>98</v>
      </c>
      <c r="U43" s="98">
        <v>37.549999999999997</v>
      </c>
      <c r="V43" s="415"/>
      <c r="W43" s="99">
        <v>42579</v>
      </c>
      <c r="X43" s="103">
        <v>34.83</v>
      </c>
      <c r="Y43" s="103">
        <v>34.83</v>
      </c>
      <c r="Z43" s="103">
        <v>34.520000000000003</v>
      </c>
      <c r="AA43" s="103">
        <v>34.770000000000003</v>
      </c>
      <c r="AB43" s="101">
        <v>21667400</v>
      </c>
      <c r="AC43" s="100">
        <v>34.51</v>
      </c>
      <c r="AD43" s="2">
        <f t="shared" si="0"/>
        <v>0.30999999999999517</v>
      </c>
      <c r="AE43" s="138">
        <f t="shared" si="1"/>
        <v>-1.7356089094591187E-3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39.793300000000002</v>
      </c>
      <c r="Q44" s="2"/>
      <c r="T44" s="87" t="s">
        <v>99</v>
      </c>
      <c r="U44" s="88">
        <v>37.6</v>
      </c>
      <c r="V44" s="416"/>
      <c r="W44" s="99">
        <v>42578</v>
      </c>
      <c r="X44" s="103">
        <v>35</v>
      </c>
      <c r="Y44" s="103">
        <v>35.28</v>
      </c>
      <c r="Z44" s="103">
        <v>34.630000000000003</v>
      </c>
      <c r="AA44" s="103">
        <v>34.83</v>
      </c>
      <c r="AB44" s="101">
        <v>23601800</v>
      </c>
      <c r="AC44" s="100">
        <v>34.57</v>
      </c>
      <c r="AD44" s="2">
        <f t="shared" si="0"/>
        <v>0.64999999999999858</v>
      </c>
      <c r="AE44" s="138">
        <f t="shared" si="1"/>
        <v>-7.4648291702554825E-3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39.421399999999998</v>
      </c>
      <c r="Q45" s="2"/>
      <c r="T45" s="87" t="s">
        <v>100</v>
      </c>
      <c r="U45" s="88" t="s">
        <v>453</v>
      </c>
      <c r="V45" s="416"/>
      <c r="W45" s="99">
        <v>42577</v>
      </c>
      <c r="X45" s="103">
        <v>34.75</v>
      </c>
      <c r="Y45" s="103">
        <v>35.229999999999997</v>
      </c>
      <c r="Z45" s="103">
        <v>34.700000000000003</v>
      </c>
      <c r="AA45" s="103">
        <v>35.090000000000003</v>
      </c>
      <c r="AB45" s="101">
        <v>29644400</v>
      </c>
      <c r="AC45" s="100">
        <v>34.83</v>
      </c>
      <c r="AD45" s="2">
        <f t="shared" si="0"/>
        <v>0.52999999999999403</v>
      </c>
      <c r="AE45" s="138">
        <f t="shared" si="1"/>
        <v>1.1617775196050006E-2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39.049500000000002</v>
      </c>
      <c r="Q46" s="2"/>
      <c r="T46" s="87" t="s">
        <v>101</v>
      </c>
      <c r="U46" s="88" t="s">
        <v>454</v>
      </c>
      <c r="V46" s="416"/>
      <c r="W46" s="99">
        <v>42576</v>
      </c>
      <c r="X46" s="103">
        <v>34.619999999999997</v>
      </c>
      <c r="Y46" s="103">
        <v>34.76</v>
      </c>
      <c r="Z46" s="103">
        <v>34.57</v>
      </c>
      <c r="AA46" s="103">
        <v>34.69</v>
      </c>
      <c r="AB46" s="101">
        <v>20277700</v>
      </c>
      <c r="AC46" s="100">
        <v>34.43</v>
      </c>
      <c r="AD46" s="2">
        <f t="shared" si="0"/>
        <v>0.18999999999999773</v>
      </c>
      <c r="AE46" s="138">
        <f t="shared" si="1"/>
        <v>8.7209302325574889E-4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38.677599999999998</v>
      </c>
      <c r="Q47" s="2"/>
      <c r="T47" s="87" t="s">
        <v>102</v>
      </c>
      <c r="U47" s="88">
        <v>40.380000000000003</v>
      </c>
      <c r="V47" s="416"/>
      <c r="W47" s="99">
        <v>42573</v>
      </c>
      <c r="X47" s="103">
        <v>34.380000000000003</v>
      </c>
      <c r="Y47" s="103">
        <v>34.700000000000003</v>
      </c>
      <c r="Z47" s="103">
        <v>34.26</v>
      </c>
      <c r="AA47" s="103">
        <v>34.659999999999997</v>
      </c>
      <c r="AB47" s="101">
        <v>33033700</v>
      </c>
      <c r="AC47" s="100">
        <v>34.4</v>
      </c>
      <c r="AD47" s="2">
        <f t="shared" si="0"/>
        <v>0.44000000000000483</v>
      </c>
      <c r="AE47" s="138">
        <f t="shared" si="1"/>
        <v>1.1467215524845642E-2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38.305700000000002</v>
      </c>
      <c r="Q48" s="2"/>
      <c r="T48" s="87" t="s">
        <v>103</v>
      </c>
      <c r="U48" s="88">
        <v>1.1513100000000001</v>
      </c>
      <c r="V48" s="416"/>
      <c r="W48" s="99">
        <v>42572</v>
      </c>
      <c r="X48" s="103">
        <v>34.33</v>
      </c>
      <c r="Y48" s="103">
        <v>34.49</v>
      </c>
      <c r="Z48" s="103">
        <v>33.86</v>
      </c>
      <c r="AA48" s="103">
        <v>34.270000000000003</v>
      </c>
      <c r="AB48" s="101">
        <v>63708600</v>
      </c>
      <c r="AC48" s="100">
        <v>34.01</v>
      </c>
      <c r="AD48" s="2">
        <f t="shared" si="0"/>
        <v>0.63000000000000256</v>
      </c>
      <c r="AE48" s="138">
        <f t="shared" si="1"/>
        <v>-3.9808018068887785E-2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37.933799999999998</v>
      </c>
      <c r="Q49" s="2"/>
      <c r="T49" s="87" t="s">
        <v>104</v>
      </c>
      <c r="U49" s="89" t="s">
        <v>295</v>
      </c>
      <c r="V49" s="417"/>
      <c r="W49" s="99">
        <v>42571</v>
      </c>
      <c r="X49" s="103">
        <v>35.299999999999997</v>
      </c>
      <c r="Y49" s="103">
        <v>35.93</v>
      </c>
      <c r="Z49" s="103">
        <v>35.06</v>
      </c>
      <c r="AA49" s="103">
        <v>35.69</v>
      </c>
      <c r="AB49" s="101">
        <v>42994200</v>
      </c>
      <c r="AC49" s="100">
        <v>35.42</v>
      </c>
      <c r="AD49" s="2">
        <f t="shared" si="0"/>
        <v>0.86999999999999744</v>
      </c>
      <c r="AE49" s="138">
        <f t="shared" si="1"/>
        <v>1.5190599025508789E-2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37.561900000000001</v>
      </c>
      <c r="Q50" s="2"/>
      <c r="T50" s="87"/>
      <c r="U50" s="88"/>
      <c r="V50" s="416"/>
      <c r="W50" s="99">
        <v>42570</v>
      </c>
      <c r="X50" s="103">
        <v>34.89</v>
      </c>
      <c r="Y50" s="103">
        <v>35.159999999999997</v>
      </c>
      <c r="Z50" s="103">
        <v>34.85</v>
      </c>
      <c r="AA50" s="103">
        <v>35.15</v>
      </c>
      <c r="AB50" s="101">
        <v>20395400</v>
      </c>
      <c r="AC50" s="100">
        <v>34.89</v>
      </c>
      <c r="AD50" s="2">
        <f t="shared" si="0"/>
        <v>0.30999999999999517</v>
      </c>
      <c r="AE50" s="138">
        <f t="shared" si="1"/>
        <v>2.8743891922966558E-3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37.19</v>
      </c>
      <c r="Q51" s="2"/>
      <c r="T51" s="87" t="s">
        <v>105</v>
      </c>
      <c r="U51" s="88" t="s">
        <v>455</v>
      </c>
      <c r="V51" s="416"/>
      <c r="W51" s="99">
        <v>42569</v>
      </c>
      <c r="X51" s="103">
        <v>35.18</v>
      </c>
      <c r="Y51" s="103">
        <v>35.200000000000003</v>
      </c>
      <c r="Z51" s="103">
        <v>34.950000000000003</v>
      </c>
      <c r="AA51" s="103">
        <v>35.049999999999997</v>
      </c>
      <c r="AB51" s="101">
        <v>19347200</v>
      </c>
      <c r="AC51" s="100">
        <v>34.79</v>
      </c>
      <c r="AD51" s="2">
        <f t="shared" si="0"/>
        <v>0.25</v>
      </c>
      <c r="AE51" s="138">
        <f t="shared" si="1"/>
        <v>-5.7454754380936723E-4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36.818099999999994</v>
      </c>
      <c r="Q52" s="2"/>
      <c r="T52" s="87" t="s">
        <v>106</v>
      </c>
      <c r="U52" s="88" t="s">
        <v>412</v>
      </c>
      <c r="V52" s="416"/>
      <c r="W52" s="99">
        <v>42566</v>
      </c>
      <c r="X52" s="103">
        <v>35.26</v>
      </c>
      <c r="Y52" s="103">
        <v>35.29</v>
      </c>
      <c r="Z52" s="103">
        <v>34.9</v>
      </c>
      <c r="AA52" s="103">
        <v>35.07</v>
      </c>
      <c r="AB52" s="101">
        <v>23661900</v>
      </c>
      <c r="AC52" s="100">
        <v>34.81</v>
      </c>
      <c r="AD52" s="2">
        <f t="shared" si="0"/>
        <v>0.39000000000000057</v>
      </c>
      <c r="AE52" s="138">
        <f t="shared" si="1"/>
        <v>-3.7206639954205922E-3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36.446199999999997</v>
      </c>
      <c r="Q53" s="2"/>
      <c r="T53" s="87" t="s">
        <v>107</v>
      </c>
      <c r="U53" s="90">
        <v>18062474</v>
      </c>
      <c r="V53" s="418"/>
      <c r="W53" s="99">
        <v>42565</v>
      </c>
      <c r="X53" s="103">
        <v>35.130000000000003</v>
      </c>
      <c r="Y53" s="103">
        <v>35.299999999999997</v>
      </c>
      <c r="Z53" s="103">
        <v>34.96</v>
      </c>
      <c r="AA53" s="103">
        <v>35.200000000000003</v>
      </c>
      <c r="AB53" s="101">
        <v>25296400</v>
      </c>
      <c r="AC53" s="100">
        <v>34.94</v>
      </c>
      <c r="AD53" s="2">
        <f t="shared" si="0"/>
        <v>0.33999999999999631</v>
      </c>
      <c r="AE53" s="138">
        <f t="shared" si="1"/>
        <v>5.4676258992805149E-3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36.074299999999994</v>
      </c>
      <c r="T54" s="87" t="s">
        <v>110</v>
      </c>
      <c r="U54" s="90">
        <v>23000900</v>
      </c>
      <c r="V54" s="418"/>
      <c r="W54" s="99">
        <v>42564</v>
      </c>
      <c r="X54" s="103">
        <v>35.04</v>
      </c>
      <c r="Y54" s="103">
        <v>35.25</v>
      </c>
      <c r="Z54" s="103">
        <v>34.880000000000003</v>
      </c>
      <c r="AA54" s="103">
        <v>35.01</v>
      </c>
      <c r="AB54" s="101">
        <v>29120900</v>
      </c>
      <c r="AC54" s="100">
        <v>34.75</v>
      </c>
      <c r="AD54" s="2">
        <f t="shared" si="0"/>
        <v>0.36999999999999744</v>
      </c>
      <c r="AE54" s="138">
        <f t="shared" si="1"/>
        <v>2.0184544405996707E-3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35.702399999999997</v>
      </c>
      <c r="T55" s="87" t="s">
        <v>108</v>
      </c>
      <c r="U55" s="88" t="s">
        <v>456</v>
      </c>
      <c r="V55" s="416"/>
      <c r="W55" s="99">
        <v>42563</v>
      </c>
      <c r="X55" s="103">
        <v>34.51</v>
      </c>
      <c r="Y55" s="103">
        <v>34.97</v>
      </c>
      <c r="Z55" s="103">
        <v>34.479999999999997</v>
      </c>
      <c r="AA55" s="103">
        <v>34.94</v>
      </c>
      <c r="AB55" s="101">
        <v>28064100</v>
      </c>
      <c r="AC55" s="100">
        <v>34.68</v>
      </c>
      <c r="AD55" s="2">
        <f t="shared" si="0"/>
        <v>0.49000000000000199</v>
      </c>
      <c r="AE55" s="138">
        <f t="shared" si="1"/>
        <v>1.6412661195779776E-2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35.330499999999994</v>
      </c>
      <c r="T56" s="87" t="s">
        <v>111</v>
      </c>
      <c r="U56" s="88">
        <v>18.04</v>
      </c>
      <c r="V56" s="416"/>
      <c r="W56" s="99">
        <v>42562</v>
      </c>
      <c r="X56" s="103">
        <v>34.04</v>
      </c>
      <c r="Y56" s="103">
        <v>34.5</v>
      </c>
      <c r="Z56" s="103">
        <v>34.04</v>
      </c>
      <c r="AA56" s="103">
        <v>34.380000000000003</v>
      </c>
      <c r="AB56" s="101">
        <v>23820700</v>
      </c>
      <c r="AC56" s="100">
        <v>34.119999999999997</v>
      </c>
      <c r="AD56" s="2">
        <f t="shared" si="0"/>
        <v>0.46000000000000085</v>
      </c>
      <c r="AE56" s="138">
        <f t="shared" si="1"/>
        <v>1.1262596324836949E-2</v>
      </c>
    </row>
    <row r="57" spans="1:31" x14ac:dyDescent="0.25">
      <c r="O57" s="83">
        <v>0.94</v>
      </c>
      <c r="P57" s="83">
        <f t="shared" si="4"/>
        <v>34.958599999999997</v>
      </c>
      <c r="T57" s="87" t="s">
        <v>112</v>
      </c>
      <c r="U57" s="88">
        <v>2.06</v>
      </c>
      <c r="V57" s="416"/>
      <c r="W57" s="99">
        <v>42559</v>
      </c>
      <c r="X57" s="103">
        <v>33.65</v>
      </c>
      <c r="Y57" s="103">
        <v>34</v>
      </c>
      <c r="Z57" s="103">
        <v>33.5</v>
      </c>
      <c r="AA57" s="103">
        <v>34</v>
      </c>
      <c r="AB57" s="101">
        <v>23341900</v>
      </c>
      <c r="AC57" s="100">
        <v>33.74</v>
      </c>
      <c r="AD57" s="2">
        <f t="shared" si="0"/>
        <v>0.5</v>
      </c>
      <c r="AE57" s="138">
        <f t="shared" si="1"/>
        <v>2.3975720789074284E-2</v>
      </c>
    </row>
    <row r="58" spans="1:31" x14ac:dyDescent="0.25">
      <c r="O58" s="83">
        <v>0.93</v>
      </c>
      <c r="P58" s="83">
        <f t="shared" si="4"/>
        <v>34.5867</v>
      </c>
      <c r="T58" s="87" t="s">
        <v>109</v>
      </c>
      <c r="U58" s="88" t="s">
        <v>423</v>
      </c>
      <c r="V58" s="416"/>
      <c r="W58" s="99">
        <v>42558</v>
      </c>
      <c r="X58" s="103">
        <v>32.96</v>
      </c>
      <c r="Y58" s="103">
        <v>33.549999999999997</v>
      </c>
      <c r="Z58" s="103">
        <v>32.96</v>
      </c>
      <c r="AA58" s="103">
        <v>33.200000000000003</v>
      </c>
      <c r="AB58" s="101">
        <v>26119400</v>
      </c>
      <c r="AC58" s="100">
        <v>32.950000000000003</v>
      </c>
      <c r="AD58" s="2">
        <f t="shared" si="0"/>
        <v>0.58999999999999631</v>
      </c>
      <c r="AE58" s="138">
        <f t="shared" si="1"/>
        <v>7.0293398533007867E-3</v>
      </c>
    </row>
    <row r="59" spans="1:31" x14ac:dyDescent="0.25">
      <c r="O59" s="83">
        <v>0.92</v>
      </c>
      <c r="P59" s="83">
        <f t="shared" si="4"/>
        <v>34.214799999999997</v>
      </c>
      <c r="W59" s="99">
        <v>42557</v>
      </c>
      <c r="X59" s="103">
        <v>32.799999999999997</v>
      </c>
      <c r="Y59" s="103">
        <v>33</v>
      </c>
      <c r="Z59" s="103">
        <v>32.380000000000003</v>
      </c>
      <c r="AA59" s="103">
        <v>32.97</v>
      </c>
      <c r="AB59" s="101">
        <v>21070200</v>
      </c>
      <c r="AC59" s="100">
        <v>32.72</v>
      </c>
      <c r="AD59" s="2">
        <f t="shared" si="0"/>
        <v>0.61999999999999744</v>
      </c>
      <c r="AE59" s="138">
        <f t="shared" si="1"/>
        <v>8.9423373419672547E-3</v>
      </c>
    </row>
    <row r="60" spans="1:31" x14ac:dyDescent="0.25">
      <c r="O60" s="83">
        <v>0.91</v>
      </c>
      <c r="P60" s="83">
        <f t="shared" si="4"/>
        <v>33.8429</v>
      </c>
      <c r="W60" s="99">
        <v>42556</v>
      </c>
      <c r="X60" s="103">
        <v>32.5</v>
      </c>
      <c r="Y60" s="103">
        <v>32.729999999999997</v>
      </c>
      <c r="Z60" s="103">
        <v>32.46</v>
      </c>
      <c r="AA60" s="103">
        <v>32.68</v>
      </c>
      <c r="AB60" s="101">
        <v>20107200</v>
      </c>
      <c r="AC60" s="100">
        <v>32.43</v>
      </c>
      <c r="AD60" s="2">
        <f t="shared" si="0"/>
        <v>0.26999999999999602</v>
      </c>
      <c r="AE60" s="138">
        <f t="shared" si="1"/>
        <v>-2.1538461538461728E-3</v>
      </c>
    </row>
    <row r="61" spans="1:31" x14ac:dyDescent="0.25">
      <c r="O61" s="83">
        <v>0.9</v>
      </c>
      <c r="P61" s="83">
        <f t="shared" si="4"/>
        <v>33.470999999999997</v>
      </c>
      <c r="W61" s="99">
        <v>42552</v>
      </c>
      <c r="X61" s="103">
        <v>32.64</v>
      </c>
      <c r="Y61" s="103">
        <v>32.89</v>
      </c>
      <c r="Z61" s="103">
        <v>32.47</v>
      </c>
      <c r="AA61" s="103">
        <v>32.75</v>
      </c>
      <c r="AB61" s="101">
        <v>17084600</v>
      </c>
      <c r="AC61" s="100">
        <v>32.5</v>
      </c>
      <c r="AD61" s="2">
        <f t="shared" si="0"/>
        <v>0.42000000000000171</v>
      </c>
      <c r="AE61" s="138">
        <f t="shared" si="1"/>
        <v>-1.536098310291778E-3</v>
      </c>
    </row>
    <row r="62" spans="1:31" x14ac:dyDescent="0.25">
      <c r="W62" s="99">
        <v>42551</v>
      </c>
      <c r="X62" s="103">
        <v>32</v>
      </c>
      <c r="Y62" s="103">
        <v>32.880000000000003</v>
      </c>
      <c r="Z62" s="103">
        <v>31.97</v>
      </c>
      <c r="AA62" s="103">
        <v>32.799999999999997</v>
      </c>
      <c r="AB62" s="101">
        <v>34528900</v>
      </c>
      <c r="AC62" s="100">
        <v>32.549999999999997</v>
      </c>
      <c r="AD62" s="2">
        <f t="shared" si="0"/>
        <v>0.91000000000000369</v>
      </c>
      <c r="AE62" s="138">
        <f t="shared" si="1"/>
        <v>2.7137898390659387E-2</v>
      </c>
    </row>
    <row r="63" spans="1:31" x14ac:dyDescent="0.25">
      <c r="W63" s="99">
        <v>42550</v>
      </c>
      <c r="X63" s="103">
        <v>31.35</v>
      </c>
      <c r="Y63" s="103">
        <v>31.98</v>
      </c>
      <c r="Z63" s="103">
        <v>31.31</v>
      </c>
      <c r="AA63" s="103">
        <v>31.93</v>
      </c>
      <c r="AB63" s="101">
        <v>22771100</v>
      </c>
      <c r="AC63" s="100">
        <v>31.69</v>
      </c>
      <c r="AD63" s="2">
        <f t="shared" si="0"/>
        <v>0.67000000000000171</v>
      </c>
      <c r="AE63" s="138">
        <f t="shared" si="1"/>
        <v>2.3578811369509012E-2</v>
      </c>
    </row>
    <row r="64" spans="1:31" x14ac:dyDescent="0.25">
      <c r="W64" s="99">
        <v>42549</v>
      </c>
      <c r="X64" s="103">
        <v>30.97</v>
      </c>
      <c r="Y64" s="103">
        <v>31.2</v>
      </c>
      <c r="Z64" s="103">
        <v>30.81</v>
      </c>
      <c r="AA64" s="103">
        <v>31.19</v>
      </c>
      <c r="AB64" s="101">
        <v>23693900</v>
      </c>
      <c r="AC64" s="100">
        <v>30.96</v>
      </c>
      <c r="AD64" s="2">
        <f t="shared" si="0"/>
        <v>0.39000000000000057</v>
      </c>
      <c r="AE64" s="138">
        <f t="shared" si="1"/>
        <v>1.5414890127910974E-2</v>
      </c>
    </row>
    <row r="65" spans="23:31" x14ac:dyDescent="0.25">
      <c r="W65" s="99">
        <v>42548</v>
      </c>
      <c r="X65" s="103">
        <v>31.41</v>
      </c>
      <c r="Y65" s="103">
        <v>31.41</v>
      </c>
      <c r="Z65" s="103">
        <v>30.44</v>
      </c>
      <c r="AA65" s="103">
        <v>30.72</v>
      </c>
      <c r="AB65" s="101">
        <v>34965100</v>
      </c>
      <c r="AC65" s="100">
        <v>30.49</v>
      </c>
      <c r="AD65" s="2">
        <f t="shared" si="0"/>
        <v>0.96999999999999886</v>
      </c>
      <c r="AE65" s="138">
        <f t="shared" si="1"/>
        <v>-2.6189715745768116E-2</v>
      </c>
    </row>
    <row r="66" spans="23:31" x14ac:dyDescent="0.25">
      <c r="W66" s="99">
        <v>42545</v>
      </c>
      <c r="X66" s="103">
        <v>31.8</v>
      </c>
      <c r="Y66" s="103">
        <v>32.32</v>
      </c>
      <c r="Z66" s="103">
        <v>31.4</v>
      </c>
      <c r="AA66" s="103">
        <v>31.55</v>
      </c>
      <c r="AB66" s="101">
        <v>38094300</v>
      </c>
      <c r="AC66" s="100">
        <v>31.31</v>
      </c>
      <c r="AD66" s="2">
        <f t="shared" si="0"/>
        <v>0.92000000000000171</v>
      </c>
      <c r="AE66" s="138">
        <f t="shared" si="1"/>
        <v>-4.3677458766035571E-2</v>
      </c>
    </row>
    <row r="67" spans="23:31" x14ac:dyDescent="0.25">
      <c r="W67" s="99">
        <v>42544</v>
      </c>
      <c r="X67" s="103">
        <v>32.58</v>
      </c>
      <c r="Y67" s="103">
        <v>33</v>
      </c>
      <c r="Z67" s="103">
        <v>32.5</v>
      </c>
      <c r="AA67" s="103">
        <v>32.99</v>
      </c>
      <c r="AB67" s="101">
        <v>22048800</v>
      </c>
      <c r="AC67" s="100">
        <v>32.74</v>
      </c>
      <c r="AD67" s="2">
        <f>Y67-Z67</f>
        <v>0.5</v>
      </c>
      <c r="AE67" s="138">
        <f>AC67/AC68-1</f>
        <v>2.152886115444641E-2</v>
      </c>
    </row>
    <row r="68" spans="23:31" x14ac:dyDescent="0.25">
      <c r="W68" s="99">
        <v>42543</v>
      </c>
      <c r="X68" s="103">
        <v>32.299999999999997</v>
      </c>
      <c r="Y68" s="103">
        <v>32.630000000000003</v>
      </c>
      <c r="Z68" s="103">
        <v>32.25</v>
      </c>
      <c r="AA68" s="103">
        <v>32.29</v>
      </c>
      <c r="AB68" s="101">
        <v>18304800</v>
      </c>
      <c r="AC68" s="100">
        <v>32.049999999999997</v>
      </c>
      <c r="AD68" s="2">
        <f>Y68-Z68</f>
        <v>0.38000000000000256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3" priority="7">
      <formula>F21&gt;0</formula>
    </cfRule>
    <cfRule type="expression" dxfId="452" priority="8">
      <formula>F21&lt;0</formula>
    </cfRule>
  </conditionalFormatting>
  <conditionalFormatting sqref="F22">
    <cfRule type="expression" dxfId="451" priority="5">
      <formula>F22&gt;0</formula>
    </cfRule>
    <cfRule type="expression" dxfId="450" priority="6">
      <formula>F22&lt;0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1.875" style="34" customWidth="1"/>
    <col min="21" max="21" width="16.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42636</v>
      </c>
      <c r="X2" s="41">
        <v>47.36</v>
      </c>
      <c r="Y2" s="41">
        <v>48.17</v>
      </c>
      <c r="Z2" s="41">
        <v>46.51</v>
      </c>
      <c r="AA2" s="41">
        <v>46.91</v>
      </c>
      <c r="AB2" s="104">
        <v>4669400</v>
      </c>
      <c r="AC2" s="41">
        <v>46.91</v>
      </c>
      <c r="AD2" s="2">
        <f>Y2-Z2</f>
        <v>1.6600000000000037</v>
      </c>
      <c r="AE2" s="138">
        <f>AC2/AC3-1</f>
        <v>-1.8208455420678171E-2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46.91</v>
      </c>
      <c r="W3" s="110">
        <v>42635</v>
      </c>
      <c r="X3" s="41">
        <v>47.84</v>
      </c>
      <c r="Y3" s="41">
        <v>48.59</v>
      </c>
      <c r="Z3" s="41">
        <v>47.57</v>
      </c>
      <c r="AA3" s="41">
        <v>47.78</v>
      </c>
      <c r="AB3" s="104">
        <v>5406400</v>
      </c>
      <c r="AC3" s="41">
        <v>47.78</v>
      </c>
      <c r="AD3" s="2">
        <f t="shared" ref="AD3:AD66" si="0">Y3-Z3</f>
        <v>1.0200000000000031</v>
      </c>
      <c r="AE3" s="138">
        <f t="shared" ref="AE3:AE66" si="1">AC3/AC4-1</f>
        <v>1.6595744680851121E-2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46.91</v>
      </c>
      <c r="R4" s="529">
        <v>-1.8200000000000001E-2</v>
      </c>
      <c r="T4" s="124"/>
      <c r="U4" s="30"/>
      <c r="V4" s="35"/>
      <c r="W4" s="110">
        <v>42634</v>
      </c>
      <c r="X4" s="41">
        <v>46.33</v>
      </c>
      <c r="Y4" s="41">
        <v>47.01</v>
      </c>
      <c r="Z4" s="41">
        <v>45.8</v>
      </c>
      <c r="AA4" s="41">
        <v>47</v>
      </c>
      <c r="AB4" s="104">
        <v>6456400</v>
      </c>
      <c r="AC4" s="41">
        <v>47</v>
      </c>
      <c r="AD4" s="2">
        <f t="shared" si="0"/>
        <v>1.2100000000000009</v>
      </c>
      <c r="AE4" s="138">
        <f t="shared" si="1"/>
        <v>2.9121961900591131E-2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42633</v>
      </c>
      <c r="X5" s="41">
        <v>45.98</v>
      </c>
      <c r="Y5" s="41">
        <v>46.43</v>
      </c>
      <c r="Z5" s="41">
        <v>45.37</v>
      </c>
      <c r="AA5" s="41">
        <v>45.67</v>
      </c>
      <c r="AB5" s="104">
        <v>5156400</v>
      </c>
      <c r="AC5" s="41">
        <v>45.67</v>
      </c>
      <c r="AD5" s="2">
        <f t="shared" si="0"/>
        <v>1.0600000000000023</v>
      </c>
      <c r="AE5" s="138">
        <f t="shared" si="1"/>
        <v>-6.3098346388162918E-3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42632</v>
      </c>
      <c r="X6" s="41">
        <v>47</v>
      </c>
      <c r="Y6" s="41">
        <v>47.27</v>
      </c>
      <c r="Z6" s="41">
        <v>45.95</v>
      </c>
      <c r="AA6" s="41">
        <v>45.96</v>
      </c>
      <c r="AB6" s="104">
        <v>3652600</v>
      </c>
      <c r="AC6" s="41">
        <v>45.96</v>
      </c>
      <c r="AD6" s="2">
        <f t="shared" si="0"/>
        <v>1.3200000000000003</v>
      </c>
      <c r="AE6" s="138">
        <f t="shared" si="1"/>
        <v>-1.1187607573149627E-2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42629</v>
      </c>
      <c r="X7" s="41">
        <v>45.79</v>
      </c>
      <c r="Y7" s="41">
        <v>46.79</v>
      </c>
      <c r="Z7" s="41">
        <v>45.66</v>
      </c>
      <c r="AA7" s="41">
        <v>46.48</v>
      </c>
      <c r="AB7" s="104">
        <v>5518800</v>
      </c>
      <c r="AC7" s="41">
        <v>46.48</v>
      </c>
      <c r="AD7" s="2">
        <f t="shared" si="0"/>
        <v>1.1300000000000026</v>
      </c>
      <c r="AE7" s="138">
        <f t="shared" si="1"/>
        <v>-3.6441586280815397E-3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42628</v>
      </c>
      <c r="X8" s="41">
        <v>46.91</v>
      </c>
      <c r="Y8" s="41">
        <v>47.27</v>
      </c>
      <c r="Z8" s="41">
        <v>46.34</v>
      </c>
      <c r="AA8" s="41">
        <v>46.65</v>
      </c>
      <c r="AB8" s="104">
        <v>5591300</v>
      </c>
      <c r="AC8" s="41">
        <v>46.65</v>
      </c>
      <c r="AD8" s="2">
        <f t="shared" si="0"/>
        <v>0.92999999999999972</v>
      </c>
      <c r="AE8" s="138" t="e">
        <f t="shared" si="1"/>
        <v>#DIV/0!</v>
      </c>
    </row>
    <row r="9" spans="1:40" x14ac:dyDescent="0.25">
      <c r="O9" s="11" t="s">
        <v>222</v>
      </c>
      <c r="Q9" s="138">
        <f>IF(Q2=0, 0, Q8/Q6)</f>
        <v>0</v>
      </c>
      <c r="W9" s="110">
        <v>42628</v>
      </c>
      <c r="X9" s="41" t="s">
        <v>126</v>
      </c>
      <c r="Y9" s="41"/>
      <c r="Z9" s="41"/>
      <c r="AA9" s="41"/>
      <c r="AB9" s="104"/>
      <c r="AC9" s="41"/>
      <c r="AD9" s="2">
        <f t="shared" si="0"/>
        <v>0</v>
      </c>
      <c r="AE9" s="138">
        <f t="shared" si="1"/>
        <v>-1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42627</v>
      </c>
      <c r="X10" s="41">
        <v>47.62</v>
      </c>
      <c r="Y10" s="41">
        <v>48.02</v>
      </c>
      <c r="Z10" s="41">
        <v>46.58</v>
      </c>
      <c r="AA10" s="41">
        <v>46.91</v>
      </c>
      <c r="AB10" s="104">
        <v>5682700</v>
      </c>
      <c r="AC10" s="41">
        <v>46.66</v>
      </c>
      <c r="AD10" s="2">
        <f t="shared" si="0"/>
        <v>1.4400000000000048</v>
      </c>
      <c r="AE10" s="138">
        <f t="shared" si="1"/>
        <v>-1.8097643097643279E-2</v>
      </c>
    </row>
    <row r="11" spans="1:40" x14ac:dyDescent="0.25">
      <c r="O11" s="11" t="s">
        <v>182</v>
      </c>
      <c r="P11" s="34"/>
      <c r="Q11" s="138">
        <f>VALUE(TRIM(CLEAN(MID(U58, FIND("(", U58)+1, 5))))</f>
        <v>2.1299999999999999E-2</v>
      </c>
      <c r="T11" s="19"/>
      <c r="W11" s="110">
        <v>42626</v>
      </c>
      <c r="X11" s="41">
        <v>48.95</v>
      </c>
      <c r="Y11" s="41">
        <v>49.02</v>
      </c>
      <c r="Z11" s="41">
        <v>47.22</v>
      </c>
      <c r="AA11" s="41">
        <v>47.77</v>
      </c>
      <c r="AB11" s="104">
        <v>6418500</v>
      </c>
      <c r="AC11" s="41">
        <v>47.52</v>
      </c>
      <c r="AD11" s="2">
        <f t="shared" si="0"/>
        <v>1.8000000000000043</v>
      </c>
      <c r="AE11" s="138">
        <f t="shared" si="1"/>
        <v>-4.2128603104212736E-2</v>
      </c>
    </row>
    <row r="12" spans="1:40" x14ac:dyDescent="0.25">
      <c r="T12" s="19"/>
      <c r="W12" s="110">
        <v>42625</v>
      </c>
      <c r="X12" s="41">
        <v>49.58</v>
      </c>
      <c r="Y12" s="41">
        <v>50.56</v>
      </c>
      <c r="Z12" s="41">
        <v>49.08</v>
      </c>
      <c r="AA12" s="41">
        <v>49.88</v>
      </c>
      <c r="AB12" s="104">
        <v>5132500</v>
      </c>
      <c r="AC12" s="41">
        <v>49.61</v>
      </c>
      <c r="AD12" s="2">
        <f t="shared" si="0"/>
        <v>1.480000000000004</v>
      </c>
      <c r="AE12" s="138">
        <f t="shared" si="1"/>
        <v>-8.0563947633427446E-4</v>
      </c>
    </row>
    <row r="13" spans="1:40" x14ac:dyDescent="0.25">
      <c r="W13" s="110">
        <v>42622</v>
      </c>
      <c r="X13" s="41">
        <v>51.77</v>
      </c>
      <c r="Y13" s="41">
        <v>52.02</v>
      </c>
      <c r="Z13" s="41">
        <v>49.88</v>
      </c>
      <c r="AA13" s="41">
        <v>49.92</v>
      </c>
      <c r="AB13" s="104">
        <v>5185200</v>
      </c>
      <c r="AC13" s="41">
        <v>49.65</v>
      </c>
      <c r="AD13" s="2">
        <f t="shared" si="0"/>
        <v>2.1400000000000006</v>
      </c>
      <c r="AE13" s="138">
        <f t="shared" si="1"/>
        <v>-5.0124354314138198E-2</v>
      </c>
    </row>
    <row r="14" spans="1:40" x14ac:dyDescent="0.25">
      <c r="W14" s="110">
        <v>42621</v>
      </c>
      <c r="X14" s="41">
        <v>51.39</v>
      </c>
      <c r="Y14" s="41">
        <v>52.76</v>
      </c>
      <c r="Z14" s="41">
        <v>51.08</v>
      </c>
      <c r="AA14" s="41">
        <v>52.55</v>
      </c>
      <c r="AB14" s="104">
        <v>5192000</v>
      </c>
      <c r="AC14" s="41">
        <v>52.27</v>
      </c>
      <c r="AD14" s="2">
        <f t="shared" si="0"/>
        <v>1.6799999999999997</v>
      </c>
      <c r="AE14" s="138">
        <f t="shared" si="1"/>
        <v>3.4230312623664494E-2</v>
      </c>
    </row>
    <row r="15" spans="1:40" x14ac:dyDescent="0.25">
      <c r="W15" s="110">
        <v>42620</v>
      </c>
      <c r="X15" s="41">
        <v>51.56</v>
      </c>
      <c r="Y15" s="41">
        <v>51.65</v>
      </c>
      <c r="Z15" s="41">
        <v>50.21</v>
      </c>
      <c r="AA15" s="41">
        <v>50.81</v>
      </c>
      <c r="AB15" s="104">
        <v>7258400</v>
      </c>
      <c r="AC15" s="41">
        <v>50.54</v>
      </c>
      <c r="AD15" s="2">
        <f t="shared" si="0"/>
        <v>1.4399999999999977</v>
      </c>
      <c r="AE15" s="138">
        <f t="shared" si="1"/>
        <v>-8.2417582417583235E-3</v>
      </c>
    </row>
    <row r="16" spans="1:40" x14ac:dyDescent="0.25">
      <c r="W16" s="110">
        <v>42619</v>
      </c>
      <c r="X16" s="41">
        <v>51.43</v>
      </c>
      <c r="Y16" s="41">
        <v>51.71</v>
      </c>
      <c r="Z16" s="41">
        <v>48.87</v>
      </c>
      <c r="AA16" s="41">
        <v>51.23</v>
      </c>
      <c r="AB16" s="104">
        <v>11155600</v>
      </c>
      <c r="AC16" s="41">
        <v>50.96</v>
      </c>
      <c r="AD16" s="2">
        <f t="shared" si="0"/>
        <v>2.8400000000000034</v>
      </c>
      <c r="AE16" s="138">
        <f t="shared" si="1"/>
        <v>-3.4848484848484795E-2</v>
      </c>
    </row>
    <row r="17" spans="1:31" x14ac:dyDescent="0.25">
      <c r="C17" s="4"/>
      <c r="D17" s="240"/>
      <c r="E17" s="3"/>
      <c r="F17" s="3"/>
      <c r="W17" s="110">
        <v>42615</v>
      </c>
      <c r="X17" s="41">
        <v>53.92</v>
      </c>
      <c r="Y17" s="41">
        <v>54.35</v>
      </c>
      <c r="Z17" s="41">
        <v>52.87</v>
      </c>
      <c r="AA17" s="41">
        <v>53.08</v>
      </c>
      <c r="AB17" s="104">
        <v>3916900</v>
      </c>
      <c r="AC17" s="41">
        <v>52.8</v>
      </c>
      <c r="AD17" s="2">
        <f t="shared" si="0"/>
        <v>1.480000000000004</v>
      </c>
      <c r="AE17" s="138">
        <f t="shared" si="1"/>
        <v>-4.3371676409580395E-3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42614</v>
      </c>
      <c r="X18" s="41">
        <v>53.75</v>
      </c>
      <c r="Y18" s="41">
        <v>54.22</v>
      </c>
      <c r="Z18" s="41">
        <v>52.76</v>
      </c>
      <c r="AA18" s="41">
        <v>53.31</v>
      </c>
      <c r="AB18" s="104">
        <v>3776700</v>
      </c>
      <c r="AC18" s="41">
        <v>53.03</v>
      </c>
      <c r="AD18" s="2">
        <f t="shared" si="0"/>
        <v>1.4600000000000009</v>
      </c>
      <c r="AE18" s="138">
        <f t="shared" si="1"/>
        <v>-1.8144788002221746E-2</v>
      </c>
    </row>
    <row r="19" spans="1:31" x14ac:dyDescent="0.25">
      <c r="W19" s="110">
        <v>42613</v>
      </c>
      <c r="X19" s="41">
        <v>55.56</v>
      </c>
      <c r="Y19" s="41">
        <v>56.03</v>
      </c>
      <c r="Z19" s="41">
        <v>54.01</v>
      </c>
      <c r="AA19" s="41">
        <v>54.3</v>
      </c>
      <c r="AB19" s="104">
        <v>3555400</v>
      </c>
      <c r="AC19" s="41">
        <v>54.01</v>
      </c>
      <c r="AD19" s="2">
        <f t="shared" si="0"/>
        <v>2.0200000000000031</v>
      </c>
      <c r="AE19" s="138">
        <f t="shared" si="1"/>
        <v>-3.1731803513804335E-2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42612</v>
      </c>
      <c r="X20" s="41">
        <v>56.77</v>
      </c>
      <c r="Y20" s="41">
        <v>57.62</v>
      </c>
      <c r="Z20" s="41">
        <v>55.86</v>
      </c>
      <c r="AA20" s="41">
        <v>56.08</v>
      </c>
      <c r="AB20" s="104">
        <v>1904700</v>
      </c>
      <c r="AC20" s="41">
        <v>55.78</v>
      </c>
      <c r="AD20" s="2">
        <f t="shared" si="0"/>
        <v>1.759999999999998</v>
      </c>
      <c r="AE20" s="138">
        <f t="shared" si="1"/>
        <v>-6.058446186742672E-3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42611</v>
      </c>
      <c r="X21" s="41">
        <v>56.45</v>
      </c>
      <c r="Y21" s="41">
        <v>56.58</v>
      </c>
      <c r="Z21" s="41">
        <v>55.86</v>
      </c>
      <c r="AA21" s="41">
        <v>56.42</v>
      </c>
      <c r="AB21" s="104">
        <v>2323900</v>
      </c>
      <c r="AC21" s="41">
        <v>56.12</v>
      </c>
      <c r="AD21" s="2">
        <f t="shared" si="0"/>
        <v>0.71999999999999886</v>
      </c>
      <c r="AE21" s="138">
        <f t="shared" si="1"/>
        <v>-4.4349831470640311E-3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42608</v>
      </c>
      <c r="X22" s="41">
        <v>56.98</v>
      </c>
      <c r="Y22" s="41">
        <v>57.89</v>
      </c>
      <c r="Z22" s="41">
        <v>56.16</v>
      </c>
      <c r="AA22" s="41">
        <v>56.67</v>
      </c>
      <c r="AB22" s="104">
        <v>2616400</v>
      </c>
      <c r="AC22" s="41">
        <v>56.37</v>
      </c>
      <c r="AD22" s="2">
        <f t="shared" si="0"/>
        <v>1.730000000000004</v>
      </c>
      <c r="AE22" s="138">
        <f t="shared" si="1"/>
        <v>-2.4774376216598615E-3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42607</v>
      </c>
      <c r="X23" s="41">
        <v>56.31</v>
      </c>
      <c r="Y23" s="41">
        <v>57.35</v>
      </c>
      <c r="Z23" s="41">
        <v>55.87</v>
      </c>
      <c r="AA23" s="41">
        <v>56.81</v>
      </c>
      <c r="AB23" s="104">
        <v>3464300</v>
      </c>
      <c r="AC23" s="41">
        <v>56.51</v>
      </c>
      <c r="AD23" s="2">
        <f t="shared" si="0"/>
        <v>1.480000000000004</v>
      </c>
      <c r="AE23" s="138">
        <f t="shared" si="1"/>
        <v>8.2069580731489733E-3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42606</v>
      </c>
      <c r="X24" s="41">
        <v>56.08</v>
      </c>
      <c r="Y24" s="41">
        <v>56.93</v>
      </c>
      <c r="Z24" s="41">
        <v>55.84</v>
      </c>
      <c r="AA24" s="41">
        <v>56.35</v>
      </c>
      <c r="AB24" s="104">
        <v>3289200</v>
      </c>
      <c r="AC24" s="41">
        <v>56.05</v>
      </c>
      <c r="AD24" s="2">
        <f t="shared" si="0"/>
        <v>1.0899999999999963</v>
      </c>
      <c r="AE24" s="138">
        <f t="shared" si="1"/>
        <v>-1.2473271560941024E-3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42605</v>
      </c>
      <c r="X25" s="41">
        <v>55.94</v>
      </c>
      <c r="Y25" s="41">
        <v>56.84</v>
      </c>
      <c r="Z25" s="41">
        <v>55.94</v>
      </c>
      <c r="AA25" s="41">
        <v>56.42</v>
      </c>
      <c r="AB25" s="104">
        <v>2289200</v>
      </c>
      <c r="AC25" s="41">
        <v>56.12</v>
      </c>
      <c r="AD25" s="2">
        <f t="shared" si="0"/>
        <v>0.90000000000000568</v>
      </c>
      <c r="AE25" s="138">
        <f t="shared" si="1"/>
        <v>3.9355992844365417E-3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42604</v>
      </c>
      <c r="X26" s="41">
        <v>56.25</v>
      </c>
      <c r="Y26" s="41">
        <v>56.73</v>
      </c>
      <c r="Z26" s="41">
        <v>55.28</v>
      </c>
      <c r="AA26" s="41">
        <v>56.2</v>
      </c>
      <c r="AB26" s="104">
        <v>4498500</v>
      </c>
      <c r="AC26" s="41">
        <v>55.9</v>
      </c>
      <c r="AD26" s="2">
        <f t="shared" si="0"/>
        <v>1.4499999999999957</v>
      </c>
      <c r="AE26" s="138">
        <f t="shared" si="1"/>
        <v>-1.8092394168276904E-2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42601</v>
      </c>
      <c r="X27" s="41">
        <v>57.28</v>
      </c>
      <c r="Y27" s="41">
        <v>57.56</v>
      </c>
      <c r="Z27" s="41">
        <v>56.52</v>
      </c>
      <c r="AA27" s="41">
        <v>57.23</v>
      </c>
      <c r="AB27" s="104">
        <v>2887400</v>
      </c>
      <c r="AC27" s="41">
        <v>56.93</v>
      </c>
      <c r="AD27" s="2">
        <f t="shared" si="0"/>
        <v>1.0399999999999991</v>
      </c>
      <c r="AE27" s="138">
        <f t="shared" si="1"/>
        <v>-6.6306054789740942E-3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42600</v>
      </c>
      <c r="X28" s="41">
        <v>56.94</v>
      </c>
      <c r="Y28" s="41">
        <v>57.88</v>
      </c>
      <c r="Z28" s="41">
        <v>56.87</v>
      </c>
      <c r="AA28" s="41">
        <v>57.62</v>
      </c>
      <c r="AB28" s="104">
        <v>3320100</v>
      </c>
      <c r="AC28" s="41">
        <v>57.31</v>
      </c>
      <c r="AD28" s="2">
        <f t="shared" si="0"/>
        <v>1.0100000000000051</v>
      </c>
      <c r="AE28" s="138">
        <f t="shared" si="1"/>
        <v>1.6134751773049683E-2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42599</v>
      </c>
      <c r="X29" s="41">
        <v>56.57</v>
      </c>
      <c r="Y29" s="41">
        <v>56.9</v>
      </c>
      <c r="Z29" s="41">
        <v>55.75</v>
      </c>
      <c r="AA29" s="41">
        <v>56.7</v>
      </c>
      <c r="AB29" s="104">
        <v>2609600</v>
      </c>
      <c r="AC29" s="41">
        <v>56.4</v>
      </c>
      <c r="AD29" s="2">
        <f t="shared" si="0"/>
        <v>1.1499999999999986</v>
      </c>
      <c r="AE29" s="138">
        <f t="shared" si="1"/>
        <v>5.3219797764780807E-4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42598</v>
      </c>
      <c r="X30" s="41">
        <v>56.46</v>
      </c>
      <c r="Y30" s="41">
        <v>56.94</v>
      </c>
      <c r="Z30" s="41">
        <v>55.55</v>
      </c>
      <c r="AA30" s="41">
        <v>56.67</v>
      </c>
      <c r="AB30" s="104">
        <v>3076300</v>
      </c>
      <c r="AC30" s="41">
        <v>56.37</v>
      </c>
      <c r="AD30" s="2">
        <f t="shared" si="0"/>
        <v>1.3900000000000006</v>
      </c>
      <c r="AE30" s="138">
        <f t="shared" si="1"/>
        <v>3.5492457852703829E-4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42597</v>
      </c>
      <c r="X31" s="197">
        <v>56.81</v>
      </c>
      <c r="Y31" s="41">
        <v>57.44</v>
      </c>
      <c r="Z31" s="41">
        <v>56.34</v>
      </c>
      <c r="AA31" s="41">
        <v>56.65</v>
      </c>
      <c r="AB31" s="104">
        <v>4474600</v>
      </c>
      <c r="AC31" s="41">
        <v>56.35</v>
      </c>
      <c r="AD31" s="2">
        <f t="shared" si="0"/>
        <v>1.0999999999999943</v>
      </c>
      <c r="AE31" s="138">
        <f t="shared" si="1"/>
        <v>6.6095033940694048E-3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42594</v>
      </c>
      <c r="X32" s="41">
        <v>56.81</v>
      </c>
      <c r="Y32" s="41">
        <v>56.98</v>
      </c>
      <c r="Z32" s="41">
        <v>55.85</v>
      </c>
      <c r="AA32" s="41">
        <v>56.28</v>
      </c>
      <c r="AB32" s="104">
        <v>3270200</v>
      </c>
      <c r="AC32" s="41">
        <v>55.98</v>
      </c>
      <c r="AD32" s="2">
        <f t="shared" si="0"/>
        <v>1.1299999999999955</v>
      </c>
      <c r="AE32" s="138">
        <f t="shared" si="1"/>
        <v>-4.6230440967284236E-3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42593</v>
      </c>
      <c r="X33" s="41">
        <v>55.23</v>
      </c>
      <c r="Y33" s="41">
        <v>57.28</v>
      </c>
      <c r="Z33" s="41">
        <v>54.98</v>
      </c>
      <c r="AA33" s="41">
        <v>56.54</v>
      </c>
      <c r="AB33" s="104">
        <v>3961300</v>
      </c>
      <c r="AC33" s="41">
        <v>56.24</v>
      </c>
      <c r="AD33" s="2">
        <f t="shared" si="0"/>
        <v>2.3000000000000043</v>
      </c>
      <c r="AE33" s="138">
        <f t="shared" si="1"/>
        <v>3.325372037479335E-2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42592</v>
      </c>
      <c r="X34" s="41">
        <v>55.53</v>
      </c>
      <c r="Y34" s="41">
        <v>56.04</v>
      </c>
      <c r="Z34" s="41">
        <v>54.55</v>
      </c>
      <c r="AA34" s="41">
        <v>54.72</v>
      </c>
      <c r="AB34" s="104">
        <v>3443700</v>
      </c>
      <c r="AC34" s="41">
        <v>54.43</v>
      </c>
      <c r="AD34" s="2">
        <f t="shared" si="0"/>
        <v>1.490000000000002</v>
      </c>
      <c r="AE34" s="138">
        <f t="shared" si="1"/>
        <v>-1.2518142235123375E-2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42591</v>
      </c>
      <c r="X35" s="41">
        <v>56.09</v>
      </c>
      <c r="Y35" s="41">
        <v>56.17</v>
      </c>
      <c r="Z35" s="41">
        <v>54.83</v>
      </c>
      <c r="AA35" s="41">
        <v>55.42</v>
      </c>
      <c r="AB35" s="104">
        <v>2664400</v>
      </c>
      <c r="AC35" s="41">
        <v>55.12</v>
      </c>
      <c r="AD35" s="2">
        <f t="shared" si="0"/>
        <v>1.3400000000000034</v>
      </c>
      <c r="AE35" s="138">
        <f t="shared" si="1"/>
        <v>-8.9895720963681924E-3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42590</v>
      </c>
      <c r="X36" s="41">
        <v>55.44</v>
      </c>
      <c r="Y36" s="41">
        <v>56.46</v>
      </c>
      <c r="Z36" s="41">
        <v>55.28</v>
      </c>
      <c r="AA36" s="41">
        <v>55.92</v>
      </c>
      <c r="AB36" s="104">
        <v>3595200</v>
      </c>
      <c r="AC36" s="41">
        <v>55.62</v>
      </c>
      <c r="AD36" s="2">
        <f t="shared" si="0"/>
        <v>1.1799999999999997</v>
      </c>
      <c r="AE36" s="138">
        <f t="shared" si="1"/>
        <v>2.3367065317387192E-2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42587</v>
      </c>
      <c r="X37" s="41">
        <v>54</v>
      </c>
      <c r="Y37" s="41">
        <v>54.76</v>
      </c>
      <c r="Z37" s="41">
        <v>53.58</v>
      </c>
      <c r="AA37" s="41">
        <v>54.64</v>
      </c>
      <c r="AB37" s="104">
        <v>3479600</v>
      </c>
      <c r="AC37" s="41">
        <v>54.35</v>
      </c>
      <c r="AD37" s="2">
        <f t="shared" si="0"/>
        <v>1.1799999999999997</v>
      </c>
      <c r="AE37" s="138">
        <f t="shared" si="1"/>
        <v>1.4371033967898628E-2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42586</v>
      </c>
      <c r="X38" s="41">
        <v>53.28</v>
      </c>
      <c r="Y38" s="41">
        <v>55.14</v>
      </c>
      <c r="Z38" s="41">
        <v>53.11</v>
      </c>
      <c r="AA38" s="41">
        <v>53.87</v>
      </c>
      <c r="AB38" s="104">
        <v>5349900</v>
      </c>
      <c r="AC38" s="41">
        <v>53.58</v>
      </c>
      <c r="AD38" s="2">
        <f t="shared" si="0"/>
        <v>2.0300000000000011</v>
      </c>
      <c r="AE38" s="138">
        <f t="shared" si="1"/>
        <v>8.8495575221239076E-3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42585</v>
      </c>
      <c r="X39" s="41">
        <v>51.74</v>
      </c>
      <c r="Y39" s="41">
        <v>53.73</v>
      </c>
      <c r="Z39" s="41">
        <v>51.63</v>
      </c>
      <c r="AA39" s="41">
        <v>53.39</v>
      </c>
      <c r="AB39" s="104">
        <v>6177000</v>
      </c>
      <c r="AC39" s="41">
        <v>53.11</v>
      </c>
      <c r="AD39" s="2">
        <f t="shared" si="0"/>
        <v>2.0999999999999943</v>
      </c>
      <c r="AE39" s="138">
        <f t="shared" si="1"/>
        <v>3.1863221293957578E-2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42584</v>
      </c>
      <c r="X40" s="41">
        <v>51.48</v>
      </c>
      <c r="Y40" s="41">
        <v>51.96</v>
      </c>
      <c r="Z40" s="41">
        <v>50.31</v>
      </c>
      <c r="AA40" s="41">
        <v>51.75</v>
      </c>
      <c r="AB40" s="104">
        <v>4733200</v>
      </c>
      <c r="AC40" s="41">
        <v>51.47</v>
      </c>
      <c r="AD40" s="2">
        <f t="shared" si="0"/>
        <v>1.6499999999999986</v>
      </c>
      <c r="AE40" s="138">
        <f t="shared" si="1"/>
        <v>1.0007849293563575E-2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42583</v>
      </c>
      <c r="X41" s="41">
        <v>52.67</v>
      </c>
      <c r="Y41" s="41">
        <v>52.73</v>
      </c>
      <c r="Z41" s="41">
        <v>51.01</v>
      </c>
      <c r="AA41" s="41">
        <v>51.23</v>
      </c>
      <c r="AB41" s="104">
        <v>5623200</v>
      </c>
      <c r="AC41" s="41">
        <v>50.96</v>
      </c>
      <c r="AD41" s="2">
        <f t="shared" si="0"/>
        <v>1.7199999999999989</v>
      </c>
      <c r="AE41" s="138">
        <f t="shared" si="1"/>
        <v>-4.4977511244377766E-2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42580</v>
      </c>
      <c r="X42" s="41">
        <v>51.41</v>
      </c>
      <c r="Y42" s="41">
        <v>53.82</v>
      </c>
      <c r="Z42" s="41">
        <v>51.41</v>
      </c>
      <c r="AA42" s="41">
        <v>53.65</v>
      </c>
      <c r="AB42" s="104">
        <v>4098000</v>
      </c>
      <c r="AC42" s="41">
        <v>53.36</v>
      </c>
      <c r="AD42" s="2">
        <f t="shared" si="0"/>
        <v>2.4100000000000037</v>
      </c>
      <c r="AE42" s="138">
        <f t="shared" si="1"/>
        <v>2.8329157833879348E-2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47.78</v>
      </c>
      <c r="W43" s="110">
        <v>42579</v>
      </c>
      <c r="X43" s="41">
        <v>51.5</v>
      </c>
      <c r="Y43" s="41">
        <v>53</v>
      </c>
      <c r="Z43" s="41">
        <v>51.28</v>
      </c>
      <c r="AA43" s="41">
        <v>52.17</v>
      </c>
      <c r="AB43" s="104">
        <v>5308100</v>
      </c>
      <c r="AC43" s="41">
        <v>51.89</v>
      </c>
      <c r="AD43" s="2">
        <f t="shared" si="0"/>
        <v>1.7199999999999989</v>
      </c>
      <c r="AE43" s="138">
        <f t="shared" si="1"/>
        <v>1.0909799337619264E-2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67" t="s">
        <v>78</v>
      </c>
      <c r="P44" s="567"/>
      <c r="T44" s="108" t="s">
        <v>99</v>
      </c>
      <c r="U44" s="106">
        <v>47.36</v>
      </c>
      <c r="W44" s="110">
        <v>42578</v>
      </c>
      <c r="X44" s="41">
        <v>52</v>
      </c>
      <c r="Y44" s="41">
        <v>53.66</v>
      </c>
      <c r="Z44" s="41">
        <v>50.55</v>
      </c>
      <c r="AA44" s="41">
        <v>51.6</v>
      </c>
      <c r="AB44" s="104">
        <v>9367200</v>
      </c>
      <c r="AC44" s="41">
        <v>51.33</v>
      </c>
      <c r="AD44" s="2">
        <f t="shared" si="0"/>
        <v>3.1099999999999994</v>
      </c>
      <c r="AE44" s="138">
        <f t="shared" si="1"/>
        <v>-3.8584004495223811E-2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51.600999999999999</v>
      </c>
      <c r="R45" s="34"/>
      <c r="T45" s="108" t="s">
        <v>100</v>
      </c>
      <c r="U45" s="106" t="s">
        <v>457</v>
      </c>
      <c r="W45" s="110">
        <v>42577</v>
      </c>
      <c r="X45" s="41">
        <v>52.46</v>
      </c>
      <c r="Y45" s="41">
        <v>53.71</v>
      </c>
      <c r="Z45" s="41">
        <v>52.16</v>
      </c>
      <c r="AA45" s="41">
        <v>53.68</v>
      </c>
      <c r="AB45" s="104">
        <v>3789100</v>
      </c>
      <c r="AC45" s="41">
        <v>53.39</v>
      </c>
      <c r="AD45" s="2">
        <f t="shared" si="0"/>
        <v>1.5500000000000043</v>
      </c>
      <c r="AE45" s="138">
        <f t="shared" si="1"/>
        <v>1.6371597182562425E-2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51.131900000000002</v>
      </c>
      <c r="Q46" s="2"/>
      <c r="R46" s="34"/>
      <c r="T46" s="108" t="s">
        <v>101</v>
      </c>
      <c r="U46" s="106" t="s">
        <v>458</v>
      </c>
      <c r="W46" s="110">
        <v>42576</v>
      </c>
      <c r="X46" s="41">
        <v>53.5</v>
      </c>
      <c r="Y46" s="41">
        <v>53.78</v>
      </c>
      <c r="Z46" s="41">
        <v>52.36</v>
      </c>
      <c r="AA46" s="41">
        <v>52.81</v>
      </c>
      <c r="AB46" s="104">
        <v>4099400</v>
      </c>
      <c r="AC46" s="41">
        <v>52.53</v>
      </c>
      <c r="AD46" s="2">
        <f t="shared" si="0"/>
        <v>1.4200000000000017</v>
      </c>
      <c r="AE46" s="138">
        <f t="shared" si="1"/>
        <v>-2.4150102173509103E-2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50.662799999999997</v>
      </c>
      <c r="Q47" s="2"/>
      <c r="R47" s="34"/>
      <c r="T47" s="108" t="s">
        <v>102</v>
      </c>
      <c r="U47" s="106">
        <v>65.040000000000006</v>
      </c>
      <c r="W47" s="110">
        <v>42573</v>
      </c>
      <c r="X47" s="41">
        <v>55.26</v>
      </c>
      <c r="Y47" s="41">
        <v>55.43</v>
      </c>
      <c r="Z47" s="41">
        <v>53.66</v>
      </c>
      <c r="AA47" s="41">
        <v>54.12</v>
      </c>
      <c r="AB47" s="104">
        <v>2773400</v>
      </c>
      <c r="AC47" s="41">
        <v>53.83</v>
      </c>
      <c r="AD47" s="2">
        <f t="shared" si="0"/>
        <v>1.7700000000000031</v>
      </c>
      <c r="AE47" s="138">
        <f t="shared" si="1"/>
        <v>-1.4463566459172461E-2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50.1937</v>
      </c>
      <c r="Q48" s="2"/>
      <c r="R48" s="34"/>
      <c r="T48" s="108" t="s">
        <v>103</v>
      </c>
      <c r="U48" s="106">
        <v>1.4986999999999999</v>
      </c>
      <c r="W48" s="110">
        <v>42572</v>
      </c>
      <c r="X48" s="41">
        <v>56.28</v>
      </c>
      <c r="Y48" s="41">
        <v>56.93</v>
      </c>
      <c r="Z48" s="41">
        <v>54.72</v>
      </c>
      <c r="AA48" s="41">
        <v>54.91</v>
      </c>
      <c r="AB48" s="104">
        <v>1917600</v>
      </c>
      <c r="AC48" s="41">
        <v>54.62</v>
      </c>
      <c r="AD48" s="2">
        <f t="shared" si="0"/>
        <v>2.2100000000000009</v>
      </c>
      <c r="AE48" s="138">
        <f t="shared" si="1"/>
        <v>-2.56867641812345E-2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49.724600000000002</v>
      </c>
      <c r="Q49" s="2"/>
      <c r="R49" s="34"/>
      <c r="T49" s="108" t="s">
        <v>123</v>
      </c>
      <c r="U49" s="106" t="s">
        <v>311</v>
      </c>
      <c r="W49" s="110">
        <v>42571</v>
      </c>
      <c r="X49" s="41">
        <v>55.81</v>
      </c>
      <c r="Y49" s="41">
        <v>56.68</v>
      </c>
      <c r="Z49" s="41">
        <v>54.72</v>
      </c>
      <c r="AA49" s="41">
        <v>56.36</v>
      </c>
      <c r="AB49" s="104">
        <v>3171000</v>
      </c>
      <c r="AC49" s="41">
        <v>56.06</v>
      </c>
      <c r="AD49" s="2">
        <f t="shared" si="0"/>
        <v>1.9600000000000009</v>
      </c>
      <c r="AE49" s="138">
        <f t="shared" si="1"/>
        <v>4.4794839634474393E-3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49.255499999999998</v>
      </c>
      <c r="Q50" s="2"/>
      <c r="R50" s="34"/>
      <c r="T50" s="108"/>
      <c r="U50" s="106"/>
      <c r="W50" s="110">
        <v>42570</v>
      </c>
      <c r="X50" s="41">
        <v>57.1</v>
      </c>
      <c r="Y50" s="41">
        <v>57.48</v>
      </c>
      <c r="Z50" s="41">
        <v>55.84</v>
      </c>
      <c r="AA50" s="41">
        <v>56.11</v>
      </c>
      <c r="AB50" s="104">
        <v>2305200</v>
      </c>
      <c r="AC50" s="41">
        <v>55.81</v>
      </c>
      <c r="AD50" s="2">
        <f t="shared" si="0"/>
        <v>1.6399999999999935</v>
      </c>
      <c r="AE50" s="138">
        <f t="shared" si="1"/>
        <v>-2.5833478792110287E-2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48.7864</v>
      </c>
      <c r="Q51" s="2"/>
      <c r="R51" s="34"/>
      <c r="T51" s="108" t="s">
        <v>105</v>
      </c>
      <c r="U51" s="106" t="s">
        <v>459</v>
      </c>
      <c r="W51" s="110">
        <v>42569</v>
      </c>
      <c r="X51" s="41">
        <v>56.72</v>
      </c>
      <c r="Y51" s="41">
        <v>57.65</v>
      </c>
      <c r="Z51" s="41">
        <v>56.25</v>
      </c>
      <c r="AA51" s="41">
        <v>57.6</v>
      </c>
      <c r="AB51" s="104">
        <v>2802700</v>
      </c>
      <c r="AC51" s="41">
        <v>57.29</v>
      </c>
      <c r="AD51" s="2">
        <f t="shared" si="0"/>
        <v>1.3999999999999986</v>
      </c>
      <c r="AE51" s="138">
        <f t="shared" si="1"/>
        <v>1.165460003531682E-2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48.317299999999996</v>
      </c>
      <c r="Q52" s="2"/>
      <c r="R52" s="34"/>
      <c r="T52" s="108" t="s">
        <v>106</v>
      </c>
      <c r="U52" s="106" t="s">
        <v>269</v>
      </c>
      <c r="W52" s="110">
        <v>42566</v>
      </c>
      <c r="X52" s="41">
        <v>58.08</v>
      </c>
      <c r="Y52" s="41">
        <v>58.36</v>
      </c>
      <c r="Z52" s="41">
        <v>56.68</v>
      </c>
      <c r="AA52" s="41">
        <v>56.93</v>
      </c>
      <c r="AB52" s="104">
        <v>3409300</v>
      </c>
      <c r="AC52" s="41">
        <v>56.63</v>
      </c>
      <c r="AD52" s="2">
        <f t="shared" si="0"/>
        <v>1.6799999999999997</v>
      </c>
      <c r="AE52" s="138">
        <f t="shared" si="1"/>
        <v>-1.8544194107452339E-2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47.848199999999999</v>
      </c>
      <c r="Q53" s="2"/>
      <c r="R53" s="34"/>
      <c r="T53" s="108" t="s">
        <v>107</v>
      </c>
      <c r="U53" s="107">
        <v>4682335</v>
      </c>
      <c r="W53" s="110">
        <v>42565</v>
      </c>
      <c r="X53" s="41">
        <v>59.09</v>
      </c>
      <c r="Y53" s="41">
        <v>59.43</v>
      </c>
      <c r="Z53" s="41">
        <v>57.98</v>
      </c>
      <c r="AA53" s="41">
        <v>58.01</v>
      </c>
      <c r="AB53" s="104">
        <v>2839500</v>
      </c>
      <c r="AC53" s="41">
        <v>57.7</v>
      </c>
      <c r="AD53" s="2">
        <f t="shared" si="0"/>
        <v>1.4500000000000028</v>
      </c>
      <c r="AE53" s="138">
        <f t="shared" si="1"/>
        <v>-1.7328019407381046E-4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47.379099999999994</v>
      </c>
      <c r="Q54" s="2"/>
      <c r="R54" s="34"/>
      <c r="T54" s="108" t="s">
        <v>110</v>
      </c>
      <c r="U54" s="107">
        <v>4349980</v>
      </c>
      <c r="W54" s="110">
        <v>42564</v>
      </c>
      <c r="X54" s="41">
        <v>59.99</v>
      </c>
      <c r="Y54" s="41">
        <v>60.12</v>
      </c>
      <c r="Z54" s="41">
        <v>57.46</v>
      </c>
      <c r="AA54" s="41">
        <v>58.02</v>
      </c>
      <c r="AB54" s="104">
        <v>4019900</v>
      </c>
      <c r="AC54" s="41">
        <v>57.71</v>
      </c>
      <c r="AD54" s="2">
        <f t="shared" si="0"/>
        <v>2.6599999999999966</v>
      </c>
      <c r="AE54" s="138">
        <f t="shared" si="1"/>
        <v>-3.5111185420498292E-2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46.91</v>
      </c>
      <c r="Q55" s="2"/>
      <c r="R55" s="34"/>
      <c r="T55" s="108" t="s">
        <v>108</v>
      </c>
      <c r="U55" s="106" t="s">
        <v>460</v>
      </c>
      <c r="W55" s="110">
        <v>42563</v>
      </c>
      <c r="X55" s="41">
        <v>57.24</v>
      </c>
      <c r="Y55" s="41">
        <v>60.17</v>
      </c>
      <c r="Z55" s="41">
        <v>57.08</v>
      </c>
      <c r="AA55" s="41">
        <v>60.13</v>
      </c>
      <c r="AB55" s="104">
        <v>4561700</v>
      </c>
      <c r="AC55" s="41">
        <v>59.81</v>
      </c>
      <c r="AD55" s="2">
        <f t="shared" si="0"/>
        <v>3.0900000000000034</v>
      </c>
      <c r="AE55" s="138">
        <f t="shared" si="1"/>
        <v>7.2440380132687832E-2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46.440899999999999</v>
      </c>
      <c r="Q56" s="2"/>
      <c r="R56" s="34"/>
      <c r="T56" s="108" t="s">
        <v>111</v>
      </c>
      <c r="U56" s="106" t="s">
        <v>130</v>
      </c>
      <c r="W56" s="110">
        <v>42562</v>
      </c>
      <c r="X56" s="41">
        <v>57.23</v>
      </c>
      <c r="Y56" s="41">
        <v>57.41</v>
      </c>
      <c r="Z56" s="41">
        <v>55.99</v>
      </c>
      <c r="AA56" s="41">
        <v>56.07</v>
      </c>
      <c r="AB56" s="104">
        <v>2337000</v>
      </c>
      <c r="AC56" s="41">
        <v>55.77</v>
      </c>
      <c r="AD56" s="2">
        <f t="shared" si="0"/>
        <v>1.4199999999999946</v>
      </c>
      <c r="AE56" s="138">
        <f t="shared" si="1"/>
        <v>-1.3095027428773554E-2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45.971799999999995</v>
      </c>
      <c r="Q57" s="2"/>
      <c r="R57" s="34"/>
      <c r="T57" s="108" t="s">
        <v>112</v>
      </c>
      <c r="U57" s="106">
        <v>-10.25</v>
      </c>
      <c r="W57" s="110">
        <v>42559</v>
      </c>
      <c r="X57" s="41">
        <v>57.68</v>
      </c>
      <c r="Y57" s="41">
        <v>57.87</v>
      </c>
      <c r="Z57" s="41">
        <v>55.77</v>
      </c>
      <c r="AA57" s="41">
        <v>56.81</v>
      </c>
      <c r="AB57" s="104">
        <v>3259200</v>
      </c>
      <c r="AC57" s="41">
        <v>56.51</v>
      </c>
      <c r="AD57" s="2">
        <f t="shared" si="0"/>
        <v>2.0999999999999943</v>
      </c>
      <c r="AE57" s="138">
        <f t="shared" si="1"/>
        <v>5.8739765040940473E-3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45.502699999999997</v>
      </c>
      <c r="Q58" s="2"/>
      <c r="R58" s="34"/>
      <c r="T58" s="108" t="s">
        <v>109</v>
      </c>
      <c r="U58" s="106" t="s">
        <v>461</v>
      </c>
      <c r="W58" s="110">
        <v>42558</v>
      </c>
      <c r="X58" s="41">
        <v>57.73</v>
      </c>
      <c r="Y58" s="41">
        <v>58.68</v>
      </c>
      <c r="Z58" s="41">
        <v>55.85</v>
      </c>
      <c r="AA58" s="41">
        <v>56.48</v>
      </c>
      <c r="AB58" s="104">
        <v>4218100</v>
      </c>
      <c r="AC58" s="41">
        <v>56.18</v>
      </c>
      <c r="AD58" s="2">
        <f t="shared" si="0"/>
        <v>2.8299999999999983</v>
      </c>
      <c r="AE58" s="138">
        <f t="shared" si="1"/>
        <v>-7.0696359137504272E-3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45.033599999999993</v>
      </c>
      <c r="W59" s="110">
        <v>42557</v>
      </c>
      <c r="X59" s="41">
        <v>56.54</v>
      </c>
      <c r="Y59" s="41">
        <v>56.96</v>
      </c>
      <c r="Z59" s="41">
        <v>55.86</v>
      </c>
      <c r="AA59" s="41">
        <v>56.88</v>
      </c>
      <c r="AB59" s="104">
        <v>3065100</v>
      </c>
      <c r="AC59" s="41">
        <v>56.58</v>
      </c>
      <c r="AD59" s="2">
        <f t="shared" si="0"/>
        <v>1.1000000000000014</v>
      </c>
      <c r="AE59" s="138">
        <f t="shared" si="1"/>
        <v>-1.411930815390039E-3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44.564499999999995</v>
      </c>
      <c r="W60" s="110">
        <v>42556</v>
      </c>
      <c r="X60" s="41">
        <v>58.65</v>
      </c>
      <c r="Y60" s="41">
        <v>59.28</v>
      </c>
      <c r="Z60" s="41">
        <v>56.19</v>
      </c>
      <c r="AA60" s="41">
        <v>56.96</v>
      </c>
      <c r="AB60" s="104">
        <v>4089100</v>
      </c>
      <c r="AC60" s="41">
        <v>56.66</v>
      </c>
      <c r="AD60" s="2">
        <f t="shared" si="0"/>
        <v>3.0900000000000034</v>
      </c>
      <c r="AE60" s="138">
        <f t="shared" si="1"/>
        <v>-5.2983453117165347E-2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44.095399999999991</v>
      </c>
      <c r="W61" s="110">
        <v>42552</v>
      </c>
      <c r="X61" s="41">
        <v>60.01</v>
      </c>
      <c r="Y61" s="41">
        <v>61.54</v>
      </c>
      <c r="Z61" s="41">
        <v>59.69</v>
      </c>
      <c r="AA61" s="41">
        <v>60.15</v>
      </c>
      <c r="AB61" s="104">
        <v>3315600</v>
      </c>
      <c r="AC61" s="41">
        <v>59.83</v>
      </c>
      <c r="AD61" s="2">
        <f t="shared" si="0"/>
        <v>1.8500000000000014</v>
      </c>
      <c r="AE61" s="138">
        <f t="shared" si="1"/>
        <v>8.3640013382391132E-4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43.626300000000001</v>
      </c>
      <c r="W62" s="110">
        <v>42551</v>
      </c>
      <c r="X62" s="41">
        <v>59.42</v>
      </c>
      <c r="Y62" s="41">
        <v>60.38</v>
      </c>
      <c r="Z62" s="41">
        <v>58.81</v>
      </c>
      <c r="AA62" s="41">
        <v>60.1</v>
      </c>
      <c r="AB62" s="104">
        <v>11904700</v>
      </c>
      <c r="AC62" s="41">
        <v>59.78</v>
      </c>
      <c r="AD62" s="2">
        <f t="shared" si="0"/>
        <v>1.5700000000000003</v>
      </c>
      <c r="AE62" s="138">
        <f t="shared" si="1"/>
        <v>4.037591367908111E-2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43.157199999999996</v>
      </c>
      <c r="W63" s="110">
        <v>42550</v>
      </c>
      <c r="X63" s="41">
        <v>55.87</v>
      </c>
      <c r="Y63" s="41">
        <v>57.98</v>
      </c>
      <c r="Z63" s="41">
        <v>55.43</v>
      </c>
      <c r="AA63" s="41">
        <v>57.77</v>
      </c>
      <c r="AB63" s="104">
        <v>3837600</v>
      </c>
      <c r="AC63" s="41">
        <v>57.46</v>
      </c>
      <c r="AD63" s="2">
        <f t="shared" si="0"/>
        <v>2.5499999999999972</v>
      </c>
      <c r="AE63" s="138">
        <f t="shared" si="1"/>
        <v>4.7584320875113884E-2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42.688099999999999</v>
      </c>
      <c r="W64" s="110">
        <v>42549</v>
      </c>
      <c r="X64" s="41">
        <v>54.5</v>
      </c>
      <c r="Y64" s="41">
        <v>55.54</v>
      </c>
      <c r="Z64" s="41">
        <v>53.72</v>
      </c>
      <c r="AA64" s="41">
        <v>55.14</v>
      </c>
      <c r="AB64" s="104">
        <v>4226900</v>
      </c>
      <c r="AC64" s="41">
        <v>54.85</v>
      </c>
      <c r="AD64" s="2">
        <f t="shared" si="0"/>
        <v>1.8200000000000003</v>
      </c>
      <c r="AE64" s="138">
        <f t="shared" si="1"/>
        <v>4.7755491881566359E-2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42.219000000000001</v>
      </c>
      <c r="W65" s="110">
        <v>42548</v>
      </c>
      <c r="X65" s="41">
        <v>54.87</v>
      </c>
      <c r="Y65" s="41">
        <v>55.12</v>
      </c>
      <c r="Z65" s="41">
        <v>51.82</v>
      </c>
      <c r="AA65" s="41">
        <v>52.63</v>
      </c>
      <c r="AB65" s="104">
        <v>6076000</v>
      </c>
      <c r="AC65" s="41">
        <v>52.35</v>
      </c>
      <c r="AD65" s="2">
        <f t="shared" si="0"/>
        <v>3.2999999999999972</v>
      </c>
      <c r="AE65" s="138">
        <f t="shared" si="1"/>
        <v>-5.7266342517558022E-2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42545</v>
      </c>
      <c r="X66" s="41">
        <v>57.04</v>
      </c>
      <c r="Y66" s="41">
        <v>58.07</v>
      </c>
      <c r="Z66" s="41">
        <v>55.51</v>
      </c>
      <c r="AA66" s="41">
        <v>55.83</v>
      </c>
      <c r="AB66" s="104">
        <v>4830300</v>
      </c>
      <c r="AC66" s="41">
        <v>55.53</v>
      </c>
      <c r="AD66" s="2">
        <f t="shared" si="0"/>
        <v>2.5600000000000023</v>
      </c>
      <c r="AE66" s="138">
        <f t="shared" si="1"/>
        <v>-6.5937762825904134E-2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42544</v>
      </c>
      <c r="X67" s="41">
        <v>58.73</v>
      </c>
      <c r="Y67" s="41">
        <v>59.79</v>
      </c>
      <c r="Z67" s="41">
        <v>58.33</v>
      </c>
      <c r="AA67" s="41">
        <v>59.77</v>
      </c>
      <c r="AB67" s="104">
        <v>2501400</v>
      </c>
      <c r="AC67" s="41">
        <v>59.45</v>
      </c>
      <c r="AD67" s="2">
        <f>Y67-Z67</f>
        <v>1.4600000000000009</v>
      </c>
      <c r="AE67" s="138">
        <f>AC67/AC68-1</f>
        <v>3.0150753768844352E-2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42543</v>
      </c>
      <c r="X68" s="41">
        <v>59.03</v>
      </c>
      <c r="Y68" s="41">
        <v>59.03</v>
      </c>
      <c r="Z68" s="41">
        <v>57.84</v>
      </c>
      <c r="AA68" s="41">
        <v>58.02</v>
      </c>
      <c r="AB68" s="104">
        <v>1880500</v>
      </c>
      <c r="AC68" s="41">
        <v>57.71</v>
      </c>
      <c r="AD68" s="2">
        <f>Y68-Z68</f>
        <v>1.1899999999999977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45" priority="17">
      <formula>F38&gt;0</formula>
    </cfRule>
    <cfRule type="expression" dxfId="444" priority="18">
      <formula>F38&lt;0</formula>
    </cfRule>
  </conditionalFormatting>
  <conditionalFormatting sqref="H38:H72">
    <cfRule type="expression" dxfId="443" priority="9">
      <formula>H38&gt;0</formula>
    </cfRule>
    <cfRule type="expression" dxfId="442" priority="10">
      <formula>H38&lt;0</formula>
    </cfRule>
  </conditionalFormatting>
  <conditionalFormatting sqref="F21:F37">
    <cfRule type="expression" dxfId="441" priority="7">
      <formula>F21&gt;0</formula>
    </cfRule>
    <cfRule type="expression" dxfId="440" priority="8">
      <formula>F21&lt;0</formula>
    </cfRule>
  </conditionalFormatting>
  <conditionalFormatting sqref="H21:H37">
    <cfRule type="expression" dxfId="439" priority="5">
      <formula>H21&gt;0</formula>
    </cfRule>
    <cfRule type="expression" dxfId="438" priority="6">
      <formula>H21&lt;0</formula>
    </cfRule>
  </conditionalFormatting>
  <conditionalFormatting sqref="Q8">
    <cfRule type="expression" dxfId="437" priority="1">
      <formula>Q8&gt;0</formula>
    </cfRule>
    <cfRule type="expression" dxfId="436" priority="2">
      <formula>Q8&lt;0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42636</v>
      </c>
      <c r="X2" s="10">
        <v>94.78</v>
      </c>
      <c r="Y2" s="10">
        <v>94.93</v>
      </c>
      <c r="Z2" s="10">
        <v>94.22</v>
      </c>
      <c r="AA2" s="10">
        <v>94.33</v>
      </c>
      <c r="AB2" s="95">
        <v>2895800</v>
      </c>
      <c r="AC2" s="10">
        <v>94.33</v>
      </c>
      <c r="AD2" s="2">
        <f>Y2-Z2</f>
        <v>0.71000000000000796</v>
      </c>
      <c r="AE2" s="138">
        <f>AC2/AC3-1</f>
        <v>-7.8880942364324413E-3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94.33</v>
      </c>
      <c r="W3" s="133">
        <v>42635</v>
      </c>
      <c r="X3" s="10">
        <v>95.78</v>
      </c>
      <c r="Y3" s="10">
        <v>96.17</v>
      </c>
      <c r="Z3" s="10">
        <v>95.03</v>
      </c>
      <c r="AA3" s="10">
        <v>95.08</v>
      </c>
      <c r="AB3" s="95">
        <v>2960900</v>
      </c>
      <c r="AC3" s="10">
        <v>95.08</v>
      </c>
      <c r="AD3" s="2">
        <f t="shared" ref="AD3:AD66" si="0">Y3-Z3</f>
        <v>1.1400000000000006</v>
      </c>
      <c r="AE3" s="138">
        <f t="shared" ref="AE3:AE66" si="1">AC3/AC4-1</f>
        <v>5.2614963695662986E-4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94.33</v>
      </c>
      <c r="R4" s="560">
        <v>-7.9000000000000008E-3</v>
      </c>
      <c r="W4" s="133">
        <v>42634</v>
      </c>
      <c r="X4" s="10">
        <v>93.61</v>
      </c>
      <c r="Y4" s="10">
        <v>95.22</v>
      </c>
      <c r="Z4" s="10">
        <v>93.61</v>
      </c>
      <c r="AA4" s="10">
        <v>95.03</v>
      </c>
      <c r="AB4" s="95">
        <v>2524000</v>
      </c>
      <c r="AC4" s="10">
        <v>95.03</v>
      </c>
      <c r="AD4" s="2">
        <f t="shared" si="0"/>
        <v>1.6099999999999994</v>
      </c>
      <c r="AE4" s="138">
        <f t="shared" si="1"/>
        <v>2.029203349796016E-2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42633</v>
      </c>
      <c r="X5" s="10">
        <v>93.53</v>
      </c>
      <c r="Y5" s="10">
        <v>93.68</v>
      </c>
      <c r="Z5" s="10">
        <v>92.91</v>
      </c>
      <c r="AA5" s="10">
        <v>93.14</v>
      </c>
      <c r="AB5" s="95">
        <v>2477400</v>
      </c>
      <c r="AC5" s="10">
        <v>93.14</v>
      </c>
      <c r="AD5" s="2">
        <f t="shared" si="0"/>
        <v>0.77000000000001023</v>
      </c>
      <c r="AE5" s="138">
        <f t="shared" si="1"/>
        <v>5.3711462025995971E-4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42632</v>
      </c>
      <c r="X6" s="10">
        <v>92.97</v>
      </c>
      <c r="Y6" s="10">
        <v>93.68</v>
      </c>
      <c r="Z6" s="10">
        <v>92.73</v>
      </c>
      <c r="AA6" s="10">
        <v>93.09</v>
      </c>
      <c r="AB6" s="95">
        <v>3195700</v>
      </c>
      <c r="AC6" s="10">
        <v>93.09</v>
      </c>
      <c r="AD6" s="2">
        <f t="shared" si="0"/>
        <v>0.95000000000000284</v>
      </c>
      <c r="AE6" s="138">
        <f t="shared" si="1"/>
        <v>7.6856462437757678E-3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42629</v>
      </c>
      <c r="X7" s="10">
        <v>92.5</v>
      </c>
      <c r="Y7" s="10">
        <v>93.14</v>
      </c>
      <c r="Z7" s="10">
        <v>91.76</v>
      </c>
      <c r="AA7" s="10">
        <v>92.38</v>
      </c>
      <c r="AB7" s="95">
        <v>5185700</v>
      </c>
      <c r="AC7" s="10">
        <v>92.38</v>
      </c>
      <c r="AD7" s="2">
        <f t="shared" si="0"/>
        <v>1.3799999999999955</v>
      </c>
      <c r="AE7" s="138">
        <f t="shared" si="1"/>
        <v>-6.0253927264902751E-3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92.28</v>
      </c>
      <c r="Y8" s="10">
        <v>93.24</v>
      </c>
      <c r="Z8" s="10">
        <v>91.32</v>
      </c>
      <c r="AA8" s="10">
        <v>92.94</v>
      </c>
      <c r="AB8" s="95">
        <v>3383300</v>
      </c>
      <c r="AC8" s="10">
        <v>92.94</v>
      </c>
      <c r="AD8" s="2">
        <f t="shared" si="0"/>
        <v>1.9200000000000017</v>
      </c>
      <c r="AE8" s="138">
        <f t="shared" si="1"/>
        <v>2.3727351164797295E-3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42627</v>
      </c>
      <c r="X9" s="10">
        <v>92.38</v>
      </c>
      <c r="Y9" s="10">
        <v>93.33</v>
      </c>
      <c r="Z9" s="10">
        <v>92.2</v>
      </c>
      <c r="AA9" s="10">
        <v>92.72</v>
      </c>
      <c r="AB9" s="95">
        <v>2883900</v>
      </c>
      <c r="AC9" s="10">
        <v>92.72</v>
      </c>
      <c r="AD9" s="2">
        <f t="shared" si="0"/>
        <v>1.1299999999999955</v>
      </c>
      <c r="AE9" s="138">
        <f t="shared" si="1"/>
        <v>3.0289917784509512E-3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42626</v>
      </c>
      <c r="X10" s="10">
        <v>93.05</v>
      </c>
      <c r="Y10" s="10">
        <v>93.63</v>
      </c>
      <c r="Z10" s="10">
        <v>91.98</v>
      </c>
      <c r="AA10" s="10">
        <v>92.44</v>
      </c>
      <c r="AB10" s="95">
        <v>3717200</v>
      </c>
      <c r="AC10" s="10">
        <v>92.44</v>
      </c>
      <c r="AD10" s="2">
        <f t="shared" si="0"/>
        <v>1.6499999999999915</v>
      </c>
      <c r="AE10" s="138">
        <f t="shared" si="1"/>
        <v>-1.4603986781793088E-2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2.52E-2</v>
      </c>
      <c r="T11" s="43"/>
      <c r="U11" s="33"/>
      <c r="V11" s="11"/>
      <c r="W11" s="99">
        <v>42625</v>
      </c>
      <c r="X11" s="10">
        <v>91.91</v>
      </c>
      <c r="Y11" s="10">
        <v>94.7</v>
      </c>
      <c r="Z11" s="10">
        <v>91.47</v>
      </c>
      <c r="AA11" s="10">
        <v>93.81</v>
      </c>
      <c r="AB11" s="95">
        <v>4670700</v>
      </c>
      <c r="AC11" s="10">
        <v>93.81</v>
      </c>
      <c r="AD11" s="2">
        <f t="shared" si="0"/>
        <v>3.230000000000004</v>
      </c>
      <c r="AE11" s="138">
        <f t="shared" si="1"/>
        <v>1.1755823986195013E-2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42622</v>
      </c>
      <c r="X12" s="10">
        <v>95.44</v>
      </c>
      <c r="Y12" s="10">
        <v>96.06</v>
      </c>
      <c r="Z12" s="10">
        <v>92.72</v>
      </c>
      <c r="AA12" s="10">
        <v>92.72</v>
      </c>
      <c r="AB12" s="95">
        <v>4321100</v>
      </c>
      <c r="AC12" s="10">
        <v>92.72</v>
      </c>
      <c r="AD12" s="2">
        <f t="shared" si="0"/>
        <v>3.3400000000000034</v>
      </c>
      <c r="AE12" s="138">
        <f t="shared" si="1"/>
        <v>-4.0463624133291853E-2</v>
      </c>
    </row>
    <row r="13" spans="1:31" x14ac:dyDescent="0.25">
      <c r="T13" s="67"/>
      <c r="W13" s="133">
        <v>42621</v>
      </c>
      <c r="X13" s="10">
        <v>96.3</v>
      </c>
      <c r="Y13" s="10">
        <v>96.85</v>
      </c>
      <c r="Z13" s="10">
        <v>95.75</v>
      </c>
      <c r="AA13" s="10">
        <v>96.63</v>
      </c>
      <c r="AB13" s="95">
        <v>2096300</v>
      </c>
      <c r="AC13" s="10">
        <v>96.63</v>
      </c>
      <c r="AD13" s="2">
        <f t="shared" si="0"/>
        <v>1.0999999999999943</v>
      </c>
      <c r="AE13" s="138">
        <f t="shared" si="1"/>
        <v>3.6352305774822735E-3</v>
      </c>
    </row>
    <row r="14" spans="1:31" x14ac:dyDescent="0.25">
      <c r="W14" s="133">
        <v>42620</v>
      </c>
      <c r="X14" s="10">
        <v>95.69</v>
      </c>
      <c r="Y14" s="10">
        <v>97.05</v>
      </c>
      <c r="Z14" s="10">
        <v>95.69</v>
      </c>
      <c r="AA14" s="10">
        <v>96.28</v>
      </c>
      <c r="AB14" s="95">
        <v>2437500</v>
      </c>
      <c r="AC14" s="10">
        <v>96.28</v>
      </c>
      <c r="AD14" s="2">
        <f t="shared" si="0"/>
        <v>1.3599999999999994</v>
      </c>
      <c r="AE14" s="138">
        <f t="shared" si="1"/>
        <v>3.2301760966968462E-3</v>
      </c>
    </row>
    <row r="15" spans="1:31" x14ac:dyDescent="0.25">
      <c r="W15" s="133">
        <v>42619</v>
      </c>
      <c r="X15" s="10">
        <v>95.63</v>
      </c>
      <c r="Y15" s="10">
        <v>96.09</v>
      </c>
      <c r="Z15" s="10">
        <v>95.24</v>
      </c>
      <c r="AA15" s="10">
        <v>95.97</v>
      </c>
      <c r="AB15" s="95">
        <v>2269100</v>
      </c>
      <c r="AC15" s="10">
        <v>95.97</v>
      </c>
      <c r="AD15" s="2">
        <f t="shared" si="0"/>
        <v>0.85000000000000853</v>
      </c>
      <c r="AE15" s="138">
        <f t="shared" si="1"/>
        <v>7.2418136020151458E-3</v>
      </c>
    </row>
    <row r="16" spans="1:31" x14ac:dyDescent="0.25">
      <c r="W16" s="133">
        <v>42615</v>
      </c>
      <c r="X16" s="10">
        <v>95.61</v>
      </c>
      <c r="Y16" s="10">
        <v>95.95</v>
      </c>
      <c r="Z16" s="10">
        <v>94.87</v>
      </c>
      <c r="AA16" s="10">
        <v>95.28</v>
      </c>
      <c r="AB16" s="95">
        <v>2095900</v>
      </c>
      <c r="AC16" s="10">
        <v>95.28</v>
      </c>
      <c r="AD16" s="2">
        <f t="shared" si="0"/>
        <v>1.0799999999999983</v>
      </c>
      <c r="AE16" s="138">
        <f t="shared" si="1"/>
        <v>-1.0494280617068252E-4</v>
      </c>
    </row>
    <row r="17" spans="1:31" x14ac:dyDescent="0.25">
      <c r="W17" s="133">
        <v>42614</v>
      </c>
      <c r="X17" s="10">
        <v>95.64</v>
      </c>
      <c r="Y17" s="10">
        <v>95.98</v>
      </c>
      <c r="Z17" s="10">
        <v>94.68</v>
      </c>
      <c r="AA17" s="10">
        <v>95.29</v>
      </c>
      <c r="AB17" s="95">
        <v>2068100</v>
      </c>
      <c r="AC17" s="10">
        <v>95.29</v>
      </c>
      <c r="AD17" s="2">
        <f t="shared" si="0"/>
        <v>1.2999999999999972</v>
      </c>
      <c r="AE17" s="138">
        <f t="shared" si="1"/>
        <v>-2.5122998011095632E-3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42613</v>
      </c>
      <c r="X18" s="10">
        <v>95.33</v>
      </c>
      <c r="Y18" s="10">
        <v>95.88</v>
      </c>
      <c r="Z18" s="10">
        <v>94.65</v>
      </c>
      <c r="AA18" s="10">
        <v>95.53</v>
      </c>
      <c r="AB18" s="95">
        <v>2864100</v>
      </c>
      <c r="AC18" s="10">
        <v>95.53</v>
      </c>
      <c r="AD18" s="2">
        <f t="shared" si="0"/>
        <v>1.2299999999999898</v>
      </c>
      <c r="AE18" s="138">
        <f t="shared" si="1"/>
        <v>-3.3385498174229866E-3</v>
      </c>
    </row>
    <row r="19" spans="1:31" x14ac:dyDescent="0.25">
      <c r="W19" s="133">
        <v>42612</v>
      </c>
      <c r="X19" s="10">
        <v>96</v>
      </c>
      <c r="Y19" s="10">
        <v>96.28</v>
      </c>
      <c r="Z19" s="10">
        <v>95.48</v>
      </c>
      <c r="AA19" s="10">
        <v>95.85</v>
      </c>
      <c r="AB19" s="95">
        <v>2426700</v>
      </c>
      <c r="AC19" s="10">
        <v>95.85</v>
      </c>
      <c r="AD19" s="2">
        <f t="shared" si="0"/>
        <v>0.79999999999999716</v>
      </c>
      <c r="AE19" s="138">
        <f t="shared" si="1"/>
        <v>-2.1861336664585895E-3</v>
      </c>
    </row>
    <row r="20" spans="1:31" x14ac:dyDescent="0.25">
      <c r="W20" s="133">
        <v>42611</v>
      </c>
      <c r="X20" s="10">
        <v>94.86</v>
      </c>
      <c r="Y20" s="10">
        <v>96.18</v>
      </c>
      <c r="Z20" s="10">
        <v>94.41</v>
      </c>
      <c r="AA20" s="10">
        <v>96.06</v>
      </c>
      <c r="AB20" s="95">
        <v>2746200</v>
      </c>
      <c r="AC20" s="10">
        <v>96.06</v>
      </c>
      <c r="AD20" s="2">
        <f t="shared" si="0"/>
        <v>1.7700000000000102</v>
      </c>
      <c r="AE20" s="138" t="e">
        <f t="shared" si="1"/>
        <v>#DIV/0!</v>
      </c>
    </row>
    <row r="21" spans="1:31" x14ac:dyDescent="0.25">
      <c r="W21" s="40">
        <v>42611</v>
      </c>
      <c r="X21" s="10" t="s">
        <v>131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42608</v>
      </c>
      <c r="X22" s="10">
        <v>95.35</v>
      </c>
      <c r="Y22" s="10">
        <v>95.98</v>
      </c>
      <c r="Z22" s="10">
        <v>94.74</v>
      </c>
      <c r="AA22" s="10">
        <v>95.12</v>
      </c>
      <c r="AB22" s="95">
        <v>2531800</v>
      </c>
      <c r="AC22" s="10">
        <v>94.57</v>
      </c>
      <c r="AD22" s="2">
        <f t="shared" si="0"/>
        <v>1.2400000000000091</v>
      </c>
      <c r="AE22" s="138">
        <f t="shared" si="1"/>
        <v>4.2314609118787594E-4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42607</v>
      </c>
      <c r="X23" s="10">
        <v>95.32</v>
      </c>
      <c r="Y23" s="10">
        <v>95.82</v>
      </c>
      <c r="Z23" s="10">
        <v>94.96</v>
      </c>
      <c r="AA23" s="10">
        <v>95.08</v>
      </c>
      <c r="AB23" s="95">
        <v>1853000</v>
      </c>
      <c r="AC23" s="10">
        <v>94.53</v>
      </c>
      <c r="AD23" s="2">
        <f t="shared" si="0"/>
        <v>0.85999999999999943</v>
      </c>
      <c r="AE23" s="138">
        <f t="shared" si="1"/>
        <v>-4.2136310965975587E-3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42606</v>
      </c>
      <c r="X24" s="10">
        <v>96.01</v>
      </c>
      <c r="Y24" s="10">
        <v>96.06</v>
      </c>
      <c r="Z24" s="10">
        <v>95.27</v>
      </c>
      <c r="AA24" s="10">
        <v>95.48</v>
      </c>
      <c r="AB24" s="95">
        <v>2504200</v>
      </c>
      <c r="AC24" s="10">
        <v>94.93</v>
      </c>
      <c r="AD24" s="2">
        <f t="shared" si="0"/>
        <v>0.79000000000000625</v>
      </c>
      <c r="AE24" s="138">
        <f t="shared" si="1"/>
        <v>-5.447878470403289E-3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42605</v>
      </c>
      <c r="X25" s="10">
        <v>95.91</v>
      </c>
      <c r="Y25" s="10">
        <v>96.23</v>
      </c>
      <c r="Z25" s="10">
        <v>95.58</v>
      </c>
      <c r="AA25" s="10">
        <v>96.01</v>
      </c>
      <c r="AB25" s="95">
        <v>2300600</v>
      </c>
      <c r="AC25" s="10">
        <v>95.45</v>
      </c>
      <c r="AD25" s="2">
        <f t="shared" si="0"/>
        <v>0.65000000000000568</v>
      </c>
      <c r="AE25" s="138">
        <f t="shared" si="1"/>
        <v>7.0690018991348413E-3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42604</v>
      </c>
      <c r="X26" s="10">
        <v>95.3</v>
      </c>
      <c r="Y26" s="10">
        <v>95.8</v>
      </c>
      <c r="Z26" s="10">
        <v>95.06</v>
      </c>
      <c r="AA26" s="10">
        <v>95.33</v>
      </c>
      <c r="AB26" s="95">
        <v>1947900</v>
      </c>
      <c r="AC26" s="10">
        <v>94.78</v>
      </c>
      <c r="AD26" s="2">
        <f t="shared" si="0"/>
        <v>0.73999999999999488</v>
      </c>
      <c r="AE26" s="138">
        <f t="shared" si="1"/>
        <v>-3.67917586460631E-3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42601</v>
      </c>
      <c r="X27" s="10">
        <v>95.69</v>
      </c>
      <c r="Y27" s="10">
        <v>95.85</v>
      </c>
      <c r="Z27" s="10">
        <v>95.27</v>
      </c>
      <c r="AA27" s="10">
        <v>95.68</v>
      </c>
      <c r="AB27" s="95">
        <v>3027100</v>
      </c>
      <c r="AC27" s="10">
        <v>95.13</v>
      </c>
      <c r="AD27" s="2">
        <f t="shared" si="0"/>
        <v>0.57999999999999829</v>
      </c>
      <c r="AE27" s="138">
        <f t="shared" si="1"/>
        <v>-1.5743073047859157E-3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42600</v>
      </c>
      <c r="X28" s="10">
        <v>94.17</v>
      </c>
      <c r="Y28" s="10">
        <v>96.05</v>
      </c>
      <c r="Z28" s="10">
        <v>93.63</v>
      </c>
      <c r="AA28" s="10">
        <v>95.83</v>
      </c>
      <c r="AB28" s="95">
        <v>5063400</v>
      </c>
      <c r="AC28" s="10">
        <v>95.28</v>
      </c>
      <c r="AD28" s="2">
        <f t="shared" si="0"/>
        <v>2.4200000000000017</v>
      </c>
      <c r="AE28" s="138">
        <f t="shared" si="1"/>
        <v>1.3401403956605051E-2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42599</v>
      </c>
      <c r="X29" s="10">
        <v>92.77</v>
      </c>
      <c r="Y29" s="10">
        <v>94.64</v>
      </c>
      <c r="Z29" s="10">
        <v>92.65</v>
      </c>
      <c r="AA29" s="10">
        <v>94.57</v>
      </c>
      <c r="AB29" s="95">
        <v>4718400</v>
      </c>
      <c r="AC29" s="10">
        <v>94.02</v>
      </c>
      <c r="AD29" s="2">
        <f t="shared" si="0"/>
        <v>1.9899999999999949</v>
      </c>
      <c r="AE29" s="138">
        <f t="shared" si="1"/>
        <v>1.8083378451543064E-2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92.21</v>
      </c>
      <c r="Y30" s="10">
        <v>93</v>
      </c>
      <c r="Z30" s="10">
        <v>91.88</v>
      </c>
      <c r="AA30" s="10">
        <v>92.89</v>
      </c>
      <c r="AB30" s="95">
        <v>3787500</v>
      </c>
      <c r="AC30" s="10">
        <v>92.35</v>
      </c>
      <c r="AD30" s="2">
        <f t="shared" si="0"/>
        <v>1.1200000000000045</v>
      </c>
      <c r="AE30" s="138">
        <f t="shared" si="1"/>
        <v>4.1317821028594715E-3</v>
      </c>
    </row>
    <row r="31" spans="1:31" x14ac:dyDescent="0.25">
      <c r="W31" s="133">
        <v>42597</v>
      </c>
      <c r="X31" s="10">
        <v>92.46</v>
      </c>
      <c r="Y31" s="10">
        <v>93.27</v>
      </c>
      <c r="Z31" s="10">
        <v>92.28</v>
      </c>
      <c r="AA31" s="10">
        <v>92.5</v>
      </c>
      <c r="AB31" s="95">
        <v>2733900</v>
      </c>
      <c r="AC31" s="10">
        <v>91.97</v>
      </c>
      <c r="AD31" s="2">
        <f t="shared" si="0"/>
        <v>0.98999999999999488</v>
      </c>
      <c r="AE31" s="138">
        <f t="shared" si="1"/>
        <v>6.5667067965413661E-3</v>
      </c>
    </row>
    <row r="32" spans="1:31" x14ac:dyDescent="0.25">
      <c r="W32" s="133">
        <v>42594</v>
      </c>
      <c r="X32" s="10">
        <v>92.67</v>
      </c>
      <c r="Y32" s="10">
        <v>92.67</v>
      </c>
      <c r="Z32" s="10">
        <v>91.74</v>
      </c>
      <c r="AA32" s="10">
        <v>91.9</v>
      </c>
      <c r="AB32" s="95">
        <v>2898400</v>
      </c>
      <c r="AC32" s="10">
        <v>91.37</v>
      </c>
      <c r="AD32" s="2">
        <f t="shared" si="0"/>
        <v>0.93000000000000682</v>
      </c>
      <c r="AE32" s="138">
        <f t="shared" si="1"/>
        <v>-1.1361177234364805E-2</v>
      </c>
    </row>
    <row r="33" spans="1:31" x14ac:dyDescent="0.25">
      <c r="W33" s="133">
        <v>42593</v>
      </c>
      <c r="X33" s="10">
        <v>92.72</v>
      </c>
      <c r="Y33" s="10">
        <v>93.45</v>
      </c>
      <c r="Z33" s="10">
        <v>92.61</v>
      </c>
      <c r="AA33" s="10">
        <v>92.96</v>
      </c>
      <c r="AB33" s="95">
        <v>2525100</v>
      </c>
      <c r="AC33" s="10">
        <v>92.42</v>
      </c>
      <c r="AD33" s="2">
        <f t="shared" si="0"/>
        <v>0.84000000000000341</v>
      </c>
      <c r="AE33" s="138">
        <f t="shared" si="1"/>
        <v>5.548906539005527E-3</v>
      </c>
    </row>
    <row r="34" spans="1:31" x14ac:dyDescent="0.25">
      <c r="L34" t="s">
        <v>221</v>
      </c>
      <c r="M34" s="2">
        <f>M49+K49-F49</f>
        <v>128.08999999999833</v>
      </c>
      <c r="W34" s="133">
        <v>42592</v>
      </c>
      <c r="X34" s="10">
        <v>93.41</v>
      </c>
      <c r="Y34" s="10">
        <v>93.45</v>
      </c>
      <c r="Z34" s="10">
        <v>92.22</v>
      </c>
      <c r="AA34" s="10">
        <v>92.44</v>
      </c>
      <c r="AB34" s="95">
        <v>2568200</v>
      </c>
      <c r="AC34" s="10">
        <v>91.91</v>
      </c>
      <c r="AD34" s="2">
        <f t="shared" si="0"/>
        <v>1.230000000000004</v>
      </c>
      <c r="AE34" s="138">
        <f t="shared" si="1"/>
        <v>-6.7005295579812829E-3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42591</v>
      </c>
      <c r="X35" s="10">
        <v>93.75</v>
      </c>
      <c r="Y35" s="10">
        <v>94.18</v>
      </c>
      <c r="Z35" s="10">
        <v>93</v>
      </c>
      <c r="AA35" s="10">
        <v>93.07</v>
      </c>
      <c r="AB35" s="95">
        <v>2416200</v>
      </c>
      <c r="AC35" s="10">
        <v>92.53</v>
      </c>
      <c r="AD35" s="2">
        <f t="shared" si="0"/>
        <v>1.1800000000000068</v>
      </c>
      <c r="AE35" s="138">
        <f t="shared" si="1"/>
        <v>-8.4654950707242493E-3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42590</v>
      </c>
      <c r="X36" s="10">
        <v>93.88</v>
      </c>
      <c r="Y36" s="10">
        <v>94.95</v>
      </c>
      <c r="Z36" s="10">
        <v>93.67</v>
      </c>
      <c r="AA36" s="10">
        <v>93.86</v>
      </c>
      <c r="AB36" s="95">
        <v>2491900</v>
      </c>
      <c r="AC36" s="10">
        <v>93.32</v>
      </c>
      <c r="AD36" s="2">
        <f t="shared" si="0"/>
        <v>1.2800000000000011</v>
      </c>
      <c r="AE36" s="138">
        <f t="shared" si="1"/>
        <v>1.0716964955514996E-4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42587</v>
      </c>
      <c r="X37" s="10">
        <v>93.17</v>
      </c>
      <c r="Y37" s="10">
        <v>94.65</v>
      </c>
      <c r="Z37" s="10">
        <v>92.62</v>
      </c>
      <c r="AA37" s="10">
        <v>93.85</v>
      </c>
      <c r="AB37" s="95">
        <v>3146700</v>
      </c>
      <c r="AC37" s="10">
        <v>93.31</v>
      </c>
      <c r="AD37" s="2">
        <f t="shared" si="0"/>
        <v>2.0300000000000011</v>
      </c>
      <c r="AE37" s="138">
        <f t="shared" si="1"/>
        <v>1.2807988711603269E-2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42586</v>
      </c>
      <c r="X38" s="10">
        <v>92.37</v>
      </c>
      <c r="Y38" s="10">
        <v>93.09</v>
      </c>
      <c r="Z38" s="10">
        <v>91.94</v>
      </c>
      <c r="AA38" s="10">
        <v>92.67</v>
      </c>
      <c r="AB38" s="95">
        <v>2245900</v>
      </c>
      <c r="AC38" s="10">
        <v>92.13</v>
      </c>
      <c r="AD38" s="2">
        <f t="shared" si="0"/>
        <v>1.1500000000000057</v>
      </c>
      <c r="AE38" s="138">
        <f t="shared" si="1"/>
        <v>-2.1661431820643173E-3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42585</v>
      </c>
      <c r="X39" s="10">
        <v>91.54</v>
      </c>
      <c r="Y39" s="10">
        <v>93.19</v>
      </c>
      <c r="Z39" s="10">
        <v>91.4</v>
      </c>
      <c r="AA39" s="10">
        <v>92.87</v>
      </c>
      <c r="AB39" s="95">
        <v>3907400</v>
      </c>
      <c r="AC39" s="10">
        <v>92.33</v>
      </c>
      <c r="AD39" s="2">
        <f t="shared" si="0"/>
        <v>1.789999999999992</v>
      </c>
      <c r="AE39" s="138">
        <f t="shared" si="1"/>
        <v>1.7186295031398124E-2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42584</v>
      </c>
      <c r="X40" s="10">
        <v>92.39</v>
      </c>
      <c r="Y40" s="10">
        <v>92.59</v>
      </c>
      <c r="Z40" s="10">
        <v>90.68</v>
      </c>
      <c r="AA40" s="10">
        <v>91.3</v>
      </c>
      <c r="AB40" s="95">
        <v>3787000</v>
      </c>
      <c r="AC40" s="10">
        <v>90.77</v>
      </c>
      <c r="AD40" s="2">
        <f t="shared" si="0"/>
        <v>1.9099999999999966</v>
      </c>
      <c r="AE40" s="138">
        <f t="shared" si="1"/>
        <v>-1.8914829226113317E-2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42583</v>
      </c>
      <c r="X41" s="10">
        <v>92.92</v>
      </c>
      <c r="Y41" s="10">
        <v>93.65</v>
      </c>
      <c r="Z41" s="10">
        <v>92.41</v>
      </c>
      <c r="AA41" s="10">
        <v>93.06</v>
      </c>
      <c r="AB41" s="95">
        <v>2797400</v>
      </c>
      <c r="AC41" s="10">
        <v>92.52</v>
      </c>
      <c r="AD41" s="2">
        <f t="shared" si="0"/>
        <v>1.2400000000000091</v>
      </c>
      <c r="AE41" s="138">
        <f t="shared" si="1"/>
        <v>1.0809642200837466E-4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42580</v>
      </c>
      <c r="X42" s="10">
        <v>92.55</v>
      </c>
      <c r="Y42" s="10">
        <v>93.31</v>
      </c>
      <c r="Z42" s="10">
        <v>92.26</v>
      </c>
      <c r="AA42" s="10">
        <v>93.05</v>
      </c>
      <c r="AB42" s="95">
        <v>2801100</v>
      </c>
      <c r="AC42" s="10">
        <v>92.51</v>
      </c>
      <c r="AD42" s="2">
        <f t="shared" si="0"/>
        <v>1.0499999999999972</v>
      </c>
      <c r="AE42" s="138">
        <f t="shared" si="1"/>
        <v>-3.2418413658963363E-4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93.91</v>
      </c>
      <c r="W43" s="133">
        <v>42579</v>
      </c>
      <c r="X43" s="10">
        <v>91.44</v>
      </c>
      <c r="Y43" s="10">
        <v>93.41</v>
      </c>
      <c r="Z43" s="10">
        <v>91.07</v>
      </c>
      <c r="AA43" s="10">
        <v>93.08</v>
      </c>
      <c r="AB43" s="95">
        <v>3104100</v>
      </c>
      <c r="AC43" s="10">
        <v>92.54</v>
      </c>
      <c r="AD43" s="2">
        <f t="shared" si="0"/>
        <v>2.3400000000000034</v>
      </c>
      <c r="AE43" s="138">
        <f t="shared" si="1"/>
        <v>1.5806805708013405E-2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93.48</v>
      </c>
      <c r="W44" s="133">
        <v>42578</v>
      </c>
      <c r="X44" s="10">
        <v>92.73</v>
      </c>
      <c r="Y44" s="10">
        <v>92.95</v>
      </c>
      <c r="Z44" s="10">
        <v>90.94</v>
      </c>
      <c r="AA44" s="10">
        <v>91.63</v>
      </c>
      <c r="AB44" s="95">
        <v>3523100</v>
      </c>
      <c r="AC44" s="10">
        <v>91.1</v>
      </c>
      <c r="AD44" s="2">
        <f t="shared" si="0"/>
        <v>2.0100000000000051</v>
      </c>
      <c r="AE44" s="138">
        <f t="shared" si="1"/>
        <v>-1.481561587541913E-2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462</v>
      </c>
      <c r="W45" s="133">
        <v>42577</v>
      </c>
      <c r="X45" s="10">
        <v>92.38</v>
      </c>
      <c r="Y45" s="10">
        <v>93.01</v>
      </c>
      <c r="Z45" s="10">
        <v>91.83</v>
      </c>
      <c r="AA45" s="10">
        <v>93.01</v>
      </c>
      <c r="AB45" s="95">
        <v>2890100</v>
      </c>
      <c r="AC45" s="10">
        <v>92.47</v>
      </c>
      <c r="AD45" s="2">
        <f t="shared" si="0"/>
        <v>1.1800000000000068</v>
      </c>
      <c r="AE45" s="138">
        <f t="shared" si="1"/>
        <v>7.8474114441415832E-3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67" t="s">
        <v>78</v>
      </c>
      <c r="P46" s="567"/>
      <c r="Q46" s="34"/>
      <c r="R46"/>
      <c r="T46" s="87" t="s">
        <v>101</v>
      </c>
      <c r="U46" s="130" t="s">
        <v>463</v>
      </c>
      <c r="W46" s="133">
        <v>42576</v>
      </c>
      <c r="X46" s="10">
        <v>92.71</v>
      </c>
      <c r="Y46" s="10">
        <v>92.76</v>
      </c>
      <c r="Z46" s="10">
        <v>91.86</v>
      </c>
      <c r="AA46" s="10">
        <v>92.28</v>
      </c>
      <c r="AB46" s="95">
        <v>2744500</v>
      </c>
      <c r="AC46" s="10">
        <v>91.75</v>
      </c>
      <c r="AD46" s="2">
        <f t="shared" si="0"/>
        <v>0.90000000000000568</v>
      </c>
      <c r="AE46" s="138">
        <f t="shared" si="1"/>
        <v>-6.0665150037916282E-3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103.76300000000001</v>
      </c>
      <c r="Q47" s="34"/>
      <c r="R47"/>
      <c r="T47" s="87" t="s">
        <v>102</v>
      </c>
      <c r="U47" s="130">
        <v>94.19</v>
      </c>
      <c r="W47" s="133">
        <v>42573</v>
      </c>
      <c r="X47" s="10">
        <v>90.87</v>
      </c>
      <c r="Y47" s="10">
        <v>93.02</v>
      </c>
      <c r="Z47" s="10">
        <v>90.29</v>
      </c>
      <c r="AA47" s="10">
        <v>92.85</v>
      </c>
      <c r="AB47" s="95">
        <v>4208500</v>
      </c>
      <c r="AC47" s="10">
        <v>92.31</v>
      </c>
      <c r="AD47" s="2">
        <f t="shared" si="0"/>
        <v>2.7299999999999898</v>
      </c>
      <c r="AE47" s="138">
        <f t="shared" si="1"/>
        <v>2.1128318584070716E-2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102.81970000000001</v>
      </c>
      <c r="Q48" s="34"/>
      <c r="R48"/>
      <c r="T48" s="87" t="s">
        <v>103</v>
      </c>
      <c r="U48" s="130">
        <v>1.3283</v>
      </c>
      <c r="W48" s="133">
        <v>42572</v>
      </c>
      <c r="X48" s="10">
        <v>91</v>
      </c>
      <c r="Y48" s="10">
        <v>92.3</v>
      </c>
      <c r="Z48" s="10">
        <v>90.72</v>
      </c>
      <c r="AA48" s="10">
        <v>90.93</v>
      </c>
      <c r="AB48" s="95">
        <v>6622300</v>
      </c>
      <c r="AC48" s="10">
        <v>90.4</v>
      </c>
      <c r="AD48" s="2">
        <f t="shared" si="0"/>
        <v>1.5799999999999983</v>
      </c>
      <c r="AE48" s="138">
        <f t="shared" si="1"/>
        <v>-3.3981620004274293E-2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101.8764</v>
      </c>
      <c r="Q49" s="34"/>
      <c r="R49"/>
      <c r="T49" s="87" t="s">
        <v>123</v>
      </c>
      <c r="U49" s="94" t="s">
        <v>311</v>
      </c>
      <c r="W49" s="133">
        <v>42571</v>
      </c>
      <c r="X49" s="10">
        <v>92.73</v>
      </c>
      <c r="Y49" s="10">
        <v>94.32</v>
      </c>
      <c r="Z49" s="10">
        <v>92.49</v>
      </c>
      <c r="AA49" s="10">
        <v>94.12</v>
      </c>
      <c r="AB49" s="95">
        <v>4244500</v>
      </c>
      <c r="AC49" s="10">
        <v>93.58</v>
      </c>
      <c r="AD49" s="2">
        <f t="shared" si="0"/>
        <v>1.8299999999999983</v>
      </c>
      <c r="AE49" s="138">
        <f t="shared" si="1"/>
        <v>1.8199336259501209E-3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100.93310000000001</v>
      </c>
      <c r="Q50" s="83"/>
      <c r="R50"/>
      <c r="T50" s="87"/>
      <c r="U50" s="130"/>
      <c r="W50" s="133">
        <v>42570</v>
      </c>
      <c r="X50" s="10">
        <v>93.46</v>
      </c>
      <c r="Y50" s="10">
        <v>94.05</v>
      </c>
      <c r="Z50" s="10">
        <v>92.88</v>
      </c>
      <c r="AA50" s="10">
        <v>93.95</v>
      </c>
      <c r="AB50" s="95">
        <v>3351300</v>
      </c>
      <c r="AC50" s="10">
        <v>93.41</v>
      </c>
      <c r="AD50" s="2">
        <f t="shared" si="0"/>
        <v>1.1700000000000017</v>
      </c>
      <c r="AE50" s="138">
        <f t="shared" si="1"/>
        <v>-1.8166274845052843E-3</v>
      </c>
    </row>
    <row r="51" spans="1:31" x14ac:dyDescent="0.25">
      <c r="O51" s="83">
        <v>1.06</v>
      </c>
      <c r="P51" s="83">
        <f t="shared" si="3"/>
        <v>99.989800000000002</v>
      </c>
      <c r="Q51" s="83"/>
      <c r="R51"/>
      <c r="T51" s="87" t="s">
        <v>105</v>
      </c>
      <c r="U51" s="130" t="s">
        <v>464</v>
      </c>
      <c r="W51" s="133">
        <v>42569</v>
      </c>
      <c r="X51" s="10">
        <v>93.98</v>
      </c>
      <c r="Y51" s="10">
        <v>94.36</v>
      </c>
      <c r="Z51" s="10">
        <v>93.08</v>
      </c>
      <c r="AA51" s="10">
        <v>94.12</v>
      </c>
      <c r="AB51" s="95">
        <v>2721200</v>
      </c>
      <c r="AC51" s="10">
        <v>93.58</v>
      </c>
      <c r="AD51" s="2">
        <f t="shared" si="0"/>
        <v>1.2800000000000011</v>
      </c>
      <c r="AE51" s="138">
        <f t="shared" si="1"/>
        <v>1.4982876712328341E-3</v>
      </c>
    </row>
    <row r="52" spans="1:31" x14ac:dyDescent="0.25">
      <c r="O52" s="83">
        <v>1.05</v>
      </c>
      <c r="P52" s="83">
        <f t="shared" si="3"/>
        <v>99.046500000000009</v>
      </c>
      <c r="Q52" s="83"/>
      <c r="R52"/>
      <c r="T52" s="87" t="s">
        <v>106</v>
      </c>
      <c r="U52" s="130" t="s">
        <v>224</v>
      </c>
      <c r="W52" s="133">
        <v>42566</v>
      </c>
      <c r="X52" s="10">
        <v>94.97</v>
      </c>
      <c r="Y52" s="10">
        <v>95.34</v>
      </c>
      <c r="Z52" s="10">
        <v>93.71</v>
      </c>
      <c r="AA52" s="10">
        <v>93.98</v>
      </c>
      <c r="AB52" s="95">
        <v>4030900</v>
      </c>
      <c r="AC52" s="10">
        <v>93.44</v>
      </c>
      <c r="AD52" s="2">
        <f t="shared" si="0"/>
        <v>1.6300000000000097</v>
      </c>
      <c r="AE52" s="138">
        <f t="shared" si="1"/>
        <v>-7.5411577270314556E-3</v>
      </c>
    </row>
    <row r="53" spans="1:31" x14ac:dyDescent="0.25">
      <c r="O53" s="83">
        <v>1.04</v>
      </c>
      <c r="P53" s="83">
        <f t="shared" si="3"/>
        <v>98.103200000000001</v>
      </c>
      <c r="Q53" s="83"/>
      <c r="R53"/>
      <c r="T53" s="87" t="s">
        <v>107</v>
      </c>
      <c r="U53" s="131">
        <v>889537</v>
      </c>
      <c r="W53" s="133">
        <v>42565</v>
      </c>
      <c r="X53" s="10">
        <v>94.92</v>
      </c>
      <c r="Y53" s="10">
        <v>96</v>
      </c>
      <c r="Z53" s="10">
        <v>94.43</v>
      </c>
      <c r="AA53" s="10">
        <v>94.7</v>
      </c>
      <c r="AB53" s="95">
        <v>5331900</v>
      </c>
      <c r="AC53" s="10">
        <v>94.15</v>
      </c>
      <c r="AD53" s="2">
        <f t="shared" si="0"/>
        <v>1.5699999999999932</v>
      </c>
      <c r="AE53" s="138">
        <f t="shared" si="1"/>
        <v>5.8760683760685772E-3</v>
      </c>
    </row>
    <row r="54" spans="1:31" x14ac:dyDescent="0.25">
      <c r="O54" s="83">
        <v>1.03</v>
      </c>
      <c r="P54" s="83">
        <f t="shared" si="3"/>
        <v>97.159900000000007</v>
      </c>
      <c r="Q54" s="83"/>
      <c r="R54"/>
      <c r="T54" s="87" t="s">
        <v>110</v>
      </c>
      <c r="U54" s="131">
        <v>1419470</v>
      </c>
      <c r="W54" s="133">
        <v>42564</v>
      </c>
      <c r="X54" s="10">
        <v>92.55</v>
      </c>
      <c r="Y54" s="10">
        <v>94.79</v>
      </c>
      <c r="Z54" s="10">
        <v>92.04</v>
      </c>
      <c r="AA54" s="10">
        <v>94.14</v>
      </c>
      <c r="AB54" s="95">
        <v>5898900</v>
      </c>
      <c r="AC54" s="10">
        <v>93.6</v>
      </c>
      <c r="AD54" s="2">
        <f t="shared" si="0"/>
        <v>2.75</v>
      </c>
      <c r="AE54" s="138">
        <f t="shared" si="1"/>
        <v>2.2615535889872085E-2</v>
      </c>
    </row>
    <row r="55" spans="1:31" x14ac:dyDescent="0.25">
      <c r="O55" s="83">
        <v>1.02</v>
      </c>
      <c r="P55" s="83">
        <f t="shared" si="3"/>
        <v>96.2166</v>
      </c>
      <c r="Q55" s="83"/>
      <c r="R55"/>
      <c r="T55" s="87" t="s">
        <v>108</v>
      </c>
      <c r="U55" s="130" t="s">
        <v>465</v>
      </c>
      <c r="W55" s="133">
        <v>42563</v>
      </c>
      <c r="X55" s="10">
        <v>91.78</v>
      </c>
      <c r="Y55" s="10">
        <v>92.72</v>
      </c>
      <c r="Z55" s="10">
        <v>91.43</v>
      </c>
      <c r="AA55" s="10">
        <v>92.06</v>
      </c>
      <c r="AB55" s="95">
        <v>4120800</v>
      </c>
      <c r="AC55" s="10">
        <v>91.53</v>
      </c>
      <c r="AD55" s="2">
        <f t="shared" si="0"/>
        <v>1.289999999999992</v>
      </c>
      <c r="AE55" s="138">
        <f t="shared" si="1"/>
        <v>7.3739819502531834E-3</v>
      </c>
    </row>
    <row r="56" spans="1:31" x14ac:dyDescent="0.25">
      <c r="O56" s="83">
        <v>1.01</v>
      </c>
      <c r="P56" s="83">
        <f t="shared" si="3"/>
        <v>95.273300000000006</v>
      </c>
      <c r="Q56" s="83"/>
      <c r="R56"/>
      <c r="T56" s="87" t="s">
        <v>111</v>
      </c>
      <c r="U56" s="130">
        <v>17.54</v>
      </c>
      <c r="W56" s="133">
        <v>42562</v>
      </c>
      <c r="X56" s="10">
        <v>90.71</v>
      </c>
      <c r="Y56" s="10">
        <v>91.63</v>
      </c>
      <c r="Z56" s="10">
        <v>90.69</v>
      </c>
      <c r="AA56" s="10">
        <v>91.39</v>
      </c>
      <c r="AB56" s="95">
        <v>5423200</v>
      </c>
      <c r="AC56" s="10">
        <v>90.86</v>
      </c>
      <c r="AD56" s="2">
        <f t="shared" si="0"/>
        <v>0.93999999999999773</v>
      </c>
      <c r="AE56" s="138">
        <f t="shared" si="1"/>
        <v>7.6522124875235686E-3</v>
      </c>
    </row>
    <row r="57" spans="1:31" x14ac:dyDescent="0.25">
      <c r="O57" s="83">
        <v>1</v>
      </c>
      <c r="P57" s="83">
        <f t="shared" si="3"/>
        <v>94.33</v>
      </c>
      <c r="Q57" s="83"/>
      <c r="R57"/>
      <c r="T57" s="87" t="s">
        <v>112</v>
      </c>
      <c r="U57" s="130">
        <v>5.34</v>
      </c>
      <c r="W57" s="133">
        <v>42559</v>
      </c>
      <c r="X57" s="10">
        <v>88.94</v>
      </c>
      <c r="Y57" s="10">
        <v>91.29</v>
      </c>
      <c r="Z57" s="10">
        <v>88.47</v>
      </c>
      <c r="AA57" s="10">
        <v>90.69</v>
      </c>
      <c r="AB57" s="95">
        <v>6448500</v>
      </c>
      <c r="AC57" s="10">
        <v>90.17</v>
      </c>
      <c r="AD57" s="2">
        <f t="shared" si="0"/>
        <v>2.8200000000000074</v>
      </c>
      <c r="AE57" s="138">
        <f t="shared" si="1"/>
        <v>3.0278793418647254E-2</v>
      </c>
    </row>
    <row r="58" spans="1:31" x14ac:dyDescent="0.25">
      <c r="O58" s="83">
        <v>0.99</v>
      </c>
      <c r="P58" s="83">
        <f t="shared" si="3"/>
        <v>93.38669999999999</v>
      </c>
      <c r="Q58" s="83"/>
      <c r="R58"/>
      <c r="T58" s="87" t="s">
        <v>109</v>
      </c>
      <c r="U58" s="130" t="s">
        <v>466</v>
      </c>
      <c r="W58" s="133">
        <v>42558</v>
      </c>
      <c r="X58" s="10">
        <v>87.99</v>
      </c>
      <c r="Y58" s="10">
        <v>88.47</v>
      </c>
      <c r="Z58" s="10">
        <v>87.58</v>
      </c>
      <c r="AA58" s="10">
        <v>88.03</v>
      </c>
      <c r="AB58" s="95">
        <v>4798700</v>
      </c>
      <c r="AC58" s="10">
        <v>87.52</v>
      </c>
      <c r="AD58" s="2">
        <f t="shared" si="0"/>
        <v>0.89000000000000057</v>
      </c>
      <c r="AE58" s="138">
        <f t="shared" si="1"/>
        <v>6.7870700563670283E-3</v>
      </c>
    </row>
    <row r="59" spans="1:31" x14ac:dyDescent="0.25">
      <c r="O59" s="83">
        <v>0.98</v>
      </c>
      <c r="P59" s="83">
        <f t="shared" si="3"/>
        <v>92.443399999999997</v>
      </c>
      <c r="Q59" s="83"/>
      <c r="R59"/>
      <c r="W59" s="133">
        <v>42557</v>
      </c>
      <c r="X59" s="10">
        <v>86.59</v>
      </c>
      <c r="Y59" s="10">
        <v>87.52</v>
      </c>
      <c r="Z59" s="10">
        <v>86.01</v>
      </c>
      <c r="AA59" s="10">
        <v>87.44</v>
      </c>
      <c r="AB59" s="95">
        <v>3740500</v>
      </c>
      <c r="AC59" s="10">
        <v>86.93</v>
      </c>
      <c r="AD59" s="2">
        <f t="shared" si="0"/>
        <v>1.5099999999999909</v>
      </c>
      <c r="AE59" s="138">
        <f t="shared" si="1"/>
        <v>3.1156242787908628E-3</v>
      </c>
    </row>
    <row r="60" spans="1:31" x14ac:dyDescent="0.25">
      <c r="O60" s="83">
        <v>0.97</v>
      </c>
      <c r="P60" s="83">
        <f t="shared" si="3"/>
        <v>91.500099999999989</v>
      </c>
      <c r="Q60" s="83"/>
      <c r="R60"/>
      <c r="W60" s="133">
        <v>42556</v>
      </c>
      <c r="X60" s="10">
        <v>86.85</v>
      </c>
      <c r="Y60" s="10">
        <v>87.49</v>
      </c>
      <c r="Z60" s="10">
        <v>86.77</v>
      </c>
      <c r="AA60" s="10">
        <v>87.16</v>
      </c>
      <c r="AB60" s="95">
        <v>4305700</v>
      </c>
      <c r="AC60" s="10">
        <v>86.66</v>
      </c>
      <c r="AD60" s="2">
        <f t="shared" si="0"/>
        <v>0.71999999999999886</v>
      </c>
      <c r="AE60" s="138">
        <f t="shared" si="1"/>
        <v>-1.9578486698146325E-3</v>
      </c>
    </row>
    <row r="61" spans="1:31" x14ac:dyDescent="0.25">
      <c r="O61" s="83">
        <v>0.96</v>
      </c>
      <c r="P61" s="83">
        <f t="shared" si="3"/>
        <v>90.556799999999996</v>
      </c>
      <c r="Q61" s="83"/>
      <c r="R61"/>
      <c r="W61" s="133">
        <v>42552</v>
      </c>
      <c r="X61" s="10">
        <v>87.25</v>
      </c>
      <c r="Y61" s="10">
        <v>88.19</v>
      </c>
      <c r="Z61" s="10">
        <v>87.12</v>
      </c>
      <c r="AA61" s="10">
        <v>87.34</v>
      </c>
      <c r="AB61" s="95">
        <v>3772700</v>
      </c>
      <c r="AC61" s="10">
        <v>86.83</v>
      </c>
      <c r="AD61" s="2">
        <f t="shared" si="0"/>
        <v>1.0699999999999932</v>
      </c>
      <c r="AE61" s="138">
        <f t="shared" si="1"/>
        <v>9.221902017291228E-4</v>
      </c>
    </row>
    <row r="62" spans="1:31" x14ac:dyDescent="0.25">
      <c r="O62" s="83">
        <v>0.95</v>
      </c>
      <c r="P62" s="83">
        <f t="shared" si="3"/>
        <v>89.613499999999988</v>
      </c>
      <c r="Q62" s="83"/>
      <c r="R62"/>
      <c r="W62" s="133">
        <v>42551</v>
      </c>
      <c r="X62" s="10">
        <v>86.74</v>
      </c>
      <c r="Y62" s="10">
        <v>87.39</v>
      </c>
      <c r="Z62" s="10">
        <v>84.8</v>
      </c>
      <c r="AA62" s="10">
        <v>87.25</v>
      </c>
      <c r="AB62" s="95">
        <v>5839500</v>
      </c>
      <c r="AC62" s="10">
        <v>86.75</v>
      </c>
      <c r="AD62" s="2">
        <f t="shared" si="0"/>
        <v>2.5900000000000034</v>
      </c>
      <c r="AE62" s="138">
        <f t="shared" si="1"/>
        <v>1.1307997202145037E-2</v>
      </c>
    </row>
    <row r="63" spans="1:31" x14ac:dyDescent="0.25">
      <c r="O63" s="83">
        <v>0.94</v>
      </c>
      <c r="P63" s="83">
        <f t="shared" si="3"/>
        <v>88.670199999999994</v>
      </c>
      <c r="Q63" s="83"/>
      <c r="R63"/>
      <c r="T63" s="86"/>
      <c r="W63" s="133">
        <v>42550</v>
      </c>
      <c r="X63" s="10">
        <v>85.75</v>
      </c>
      <c r="Y63" s="10">
        <v>86.76</v>
      </c>
      <c r="Z63" s="10">
        <v>85.63</v>
      </c>
      <c r="AA63" s="10">
        <v>86.28</v>
      </c>
      <c r="AB63" s="95">
        <v>3763800</v>
      </c>
      <c r="AC63" s="10">
        <v>85.78</v>
      </c>
      <c r="AD63" s="2">
        <f t="shared" si="0"/>
        <v>1.1300000000000097</v>
      </c>
      <c r="AE63" s="138">
        <f t="shared" si="1"/>
        <v>1.7435654133554745E-2</v>
      </c>
    </row>
    <row r="64" spans="1:31" x14ac:dyDescent="0.25">
      <c r="O64" s="83">
        <v>0.93</v>
      </c>
      <c r="P64" s="83">
        <f t="shared" si="3"/>
        <v>87.726900000000001</v>
      </c>
      <c r="Q64" s="83"/>
      <c r="R64"/>
      <c r="S64" s="86"/>
      <c r="T64"/>
      <c r="W64" s="133">
        <v>42549</v>
      </c>
      <c r="X64" s="10">
        <v>83.27</v>
      </c>
      <c r="Y64" s="10">
        <v>84.86</v>
      </c>
      <c r="Z64" s="10">
        <v>83</v>
      </c>
      <c r="AA64" s="10">
        <v>84.8</v>
      </c>
      <c r="AB64" s="95">
        <v>5954400</v>
      </c>
      <c r="AC64" s="10">
        <v>84.31</v>
      </c>
      <c r="AD64" s="2">
        <f t="shared" si="0"/>
        <v>1.8599999999999994</v>
      </c>
      <c r="AE64" s="138">
        <f t="shared" si="1"/>
        <v>2.8045360321911961E-2</v>
      </c>
    </row>
    <row r="65" spans="15:31" x14ac:dyDescent="0.25">
      <c r="O65" s="83">
        <v>0.92</v>
      </c>
      <c r="P65" s="83">
        <f t="shared" si="3"/>
        <v>86.783600000000007</v>
      </c>
      <c r="Q65" s="83"/>
      <c r="R65"/>
      <c r="S65" s="86"/>
      <c r="T65"/>
      <c r="W65" s="133">
        <v>42548</v>
      </c>
      <c r="X65" s="10">
        <v>84.42</v>
      </c>
      <c r="Y65" s="10">
        <v>84.46</v>
      </c>
      <c r="Z65" s="10">
        <v>81.96</v>
      </c>
      <c r="AA65" s="10">
        <v>82.49</v>
      </c>
      <c r="AB65" s="95">
        <v>5885200</v>
      </c>
      <c r="AC65" s="10">
        <v>82.01</v>
      </c>
      <c r="AD65" s="2">
        <f t="shared" si="0"/>
        <v>2.5</v>
      </c>
      <c r="AE65" s="138">
        <f t="shared" si="1"/>
        <v>-3.2444549315714943E-2</v>
      </c>
    </row>
    <row r="66" spans="15:31" x14ac:dyDescent="0.25">
      <c r="O66" s="83">
        <v>0.91</v>
      </c>
      <c r="P66" s="83">
        <f t="shared" si="3"/>
        <v>85.840299999999999</v>
      </c>
      <c r="Q66" s="83"/>
      <c r="R66"/>
      <c r="S66" s="86"/>
      <c r="T66"/>
      <c r="W66" s="133">
        <v>42545</v>
      </c>
      <c r="X66" s="10">
        <v>85.45</v>
      </c>
      <c r="Y66" s="10">
        <v>86.37</v>
      </c>
      <c r="Z66" s="10">
        <v>84.14</v>
      </c>
      <c r="AA66" s="10">
        <v>85.25</v>
      </c>
      <c r="AB66" s="95">
        <v>14194000</v>
      </c>
      <c r="AC66" s="10">
        <v>84.76</v>
      </c>
      <c r="AD66" s="2">
        <f t="shared" si="0"/>
        <v>2.230000000000004</v>
      </c>
      <c r="AE66" s="138">
        <f t="shared" si="1"/>
        <v>-3.7146427354310951E-2</v>
      </c>
    </row>
    <row r="67" spans="15:31" x14ac:dyDescent="0.25">
      <c r="O67" s="83">
        <v>0.9</v>
      </c>
      <c r="P67" s="83">
        <f t="shared" si="3"/>
        <v>84.897000000000006</v>
      </c>
      <c r="Q67" s="83"/>
      <c r="R67"/>
      <c r="S67" s="86"/>
      <c r="T67"/>
      <c r="W67" s="133">
        <v>42544</v>
      </c>
      <c r="X67" s="10">
        <v>88.79</v>
      </c>
      <c r="Y67" s="10">
        <v>89</v>
      </c>
      <c r="Z67" s="10">
        <v>87.93</v>
      </c>
      <c r="AA67" s="10">
        <v>88.54</v>
      </c>
      <c r="AB67" s="95">
        <v>2691400</v>
      </c>
      <c r="AC67" s="10">
        <v>88.03</v>
      </c>
      <c r="AD67" s="2">
        <f>Y67-Z67</f>
        <v>1.0699999999999932</v>
      </c>
      <c r="AE67" s="138">
        <f>AC67/AC68-1</f>
        <v>1.2071740630029915E-2</v>
      </c>
    </row>
    <row r="68" spans="15:31" x14ac:dyDescent="0.25">
      <c r="W68" s="133">
        <v>42543</v>
      </c>
      <c r="X68" s="10">
        <v>87.76</v>
      </c>
      <c r="Y68" s="10">
        <v>88.04</v>
      </c>
      <c r="Z68" s="10">
        <v>87.32</v>
      </c>
      <c r="AA68" s="10">
        <v>87.49</v>
      </c>
      <c r="AB68" s="95">
        <v>3400000</v>
      </c>
      <c r="AC68" s="10">
        <v>86.98</v>
      </c>
      <c r="AD68" s="2">
        <f>Y68-Z68</f>
        <v>0.72000000000001307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3" priority="11">
      <formula>F24&gt;0</formula>
    </cfRule>
    <cfRule type="expression" dxfId="432" priority="12">
      <formula>F24&lt;0</formula>
    </cfRule>
  </conditionalFormatting>
  <conditionalFormatting sqref="H27:H30">
    <cfRule type="expression" dxfId="431" priority="9">
      <formula>H27&gt;0</formula>
    </cfRule>
    <cfRule type="expression" dxfId="430" priority="10">
      <formula>H27&lt;0</formula>
    </cfRule>
  </conditionalFormatting>
  <conditionalFormatting sqref="F25">
    <cfRule type="expression" dxfId="429" priority="7">
      <formula>F25&gt;0</formula>
    </cfRule>
    <cfRule type="expression" dxfId="428" priority="8">
      <formula>F25&lt;0</formula>
    </cfRule>
  </conditionalFormatting>
  <conditionalFormatting sqref="H24:H26">
    <cfRule type="expression" dxfId="427" priority="5">
      <formula>H24&gt;0</formula>
    </cfRule>
    <cfRule type="expression" dxfId="426" priority="6">
      <formula>H24&lt;0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373</v>
      </c>
      <c r="B2" s="527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42636</v>
      </c>
      <c r="X2" s="368">
        <v>36.92</v>
      </c>
      <c r="Y2" s="40">
        <v>37.5</v>
      </c>
      <c r="Z2" s="40">
        <v>36.479999999999997</v>
      </c>
      <c r="AA2" s="368">
        <v>37.42</v>
      </c>
      <c r="AB2" s="95">
        <v>1497600</v>
      </c>
      <c r="AC2" s="243">
        <v>37.42</v>
      </c>
      <c r="AD2" s="2">
        <f>Y2-Z2</f>
        <v>1.0200000000000031</v>
      </c>
      <c r="AE2" s="138">
        <f>AC2/AC3-1</f>
        <v>6.7258541834813723E-3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42635</v>
      </c>
      <c r="X3" s="368">
        <v>36.43</v>
      </c>
      <c r="Y3" s="40">
        <v>37.24</v>
      </c>
      <c r="Z3" s="40">
        <v>36.43</v>
      </c>
      <c r="AA3" s="368">
        <v>37.17</v>
      </c>
      <c r="AB3" s="95">
        <v>1599600</v>
      </c>
      <c r="AC3" s="243">
        <v>37.17</v>
      </c>
      <c r="AD3" s="2">
        <f>Y3-Z3</f>
        <v>0.81000000000000227</v>
      </c>
      <c r="AE3" s="138">
        <f>AC3/AC4-1</f>
        <v>2.3966942148760495E-2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37.42</v>
      </c>
      <c r="R4" s="561">
        <v>6.7000000000000002E-3</v>
      </c>
      <c r="T4" s="121"/>
      <c r="W4" s="94">
        <v>42634</v>
      </c>
      <c r="X4" s="368">
        <v>36.409999999999997</v>
      </c>
      <c r="Y4" s="40">
        <v>36.64</v>
      </c>
      <c r="Z4" s="40">
        <v>35.799999999999997</v>
      </c>
      <c r="AA4" s="368">
        <v>36.299999999999997</v>
      </c>
      <c r="AB4" s="95">
        <v>1829200</v>
      </c>
      <c r="AC4" s="243">
        <v>36.299999999999997</v>
      </c>
      <c r="AD4" s="2">
        <f t="shared" ref="AD4:AD67" si="0">Y4-Z4</f>
        <v>0.84000000000000341</v>
      </c>
      <c r="AE4" s="138">
        <f t="shared" ref="AE4:AE67" si="1">AC4/AC5-1</f>
        <v>-2.754062241807631E-4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1871</v>
      </c>
      <c r="W5" s="94">
        <v>42633</v>
      </c>
      <c r="X5" s="368">
        <v>35.4</v>
      </c>
      <c r="Y5" s="40">
        <v>36.43</v>
      </c>
      <c r="Z5" s="40">
        <v>35.4</v>
      </c>
      <c r="AA5" s="368">
        <v>36.31</v>
      </c>
      <c r="AB5" s="95">
        <v>1853400</v>
      </c>
      <c r="AC5" s="243">
        <v>36.31</v>
      </c>
      <c r="AD5" s="2">
        <f t="shared" si="0"/>
        <v>1.0300000000000011</v>
      </c>
      <c r="AE5" s="138">
        <f t="shared" si="1"/>
        <v>2.7447651386530714E-2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42632</v>
      </c>
      <c r="X6" s="368">
        <v>35.97</v>
      </c>
      <c r="Y6" s="40">
        <v>36.04</v>
      </c>
      <c r="Z6" s="40">
        <v>35.19</v>
      </c>
      <c r="AA6" s="368">
        <v>35.340000000000003</v>
      </c>
      <c r="AB6" s="95">
        <v>1716100</v>
      </c>
      <c r="AC6" s="243">
        <v>35.340000000000003</v>
      </c>
      <c r="AD6" s="2">
        <f t="shared" si="0"/>
        <v>0.85000000000000142</v>
      </c>
      <c r="AE6" s="138">
        <f t="shared" si="1"/>
        <v>-1.1468531468531329E-2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137</v>
      </c>
      <c r="R7" s="30">
        <v>42653</v>
      </c>
      <c r="T7" s="85"/>
      <c r="W7" s="94">
        <v>42629</v>
      </c>
      <c r="X7" s="368">
        <v>36.25</v>
      </c>
      <c r="Y7" s="40">
        <v>36.46</v>
      </c>
      <c r="Z7" s="40">
        <v>35.65</v>
      </c>
      <c r="AA7" s="368">
        <v>35.75</v>
      </c>
      <c r="AB7" s="95">
        <v>3015400</v>
      </c>
      <c r="AC7" s="243">
        <v>35.75</v>
      </c>
      <c r="AD7" s="2">
        <f t="shared" si="0"/>
        <v>0.81000000000000227</v>
      </c>
      <c r="AE7" s="138">
        <f t="shared" si="1"/>
        <v>-1.3520971302428353E-2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137</v>
      </c>
      <c r="W8" s="94">
        <v>42628</v>
      </c>
      <c r="X8" s="368">
        <v>35.770000000000003</v>
      </c>
      <c r="Y8" s="40">
        <v>36.49</v>
      </c>
      <c r="Z8" s="40">
        <v>35.76</v>
      </c>
      <c r="AA8" s="368">
        <v>36.24</v>
      </c>
      <c r="AB8" s="95">
        <v>2577600</v>
      </c>
      <c r="AC8" s="243">
        <v>36.24</v>
      </c>
      <c r="AD8" s="2">
        <f t="shared" si="0"/>
        <v>0.73000000000000398</v>
      </c>
      <c r="AE8" s="138">
        <f t="shared" si="1"/>
        <v>7.7864293659621886E-3</v>
      </c>
    </row>
    <row r="9" spans="1:40" x14ac:dyDescent="0.25">
      <c r="O9" s="11" t="s">
        <v>222</v>
      </c>
      <c r="P9"/>
      <c r="Q9" s="138">
        <f>IF(Q2=0, 0, Q8/Q6)</f>
        <v>7.9008073817762398E-2</v>
      </c>
      <c r="W9" s="94">
        <v>42627</v>
      </c>
      <c r="X9" s="368">
        <v>35.32</v>
      </c>
      <c r="Y9" s="40">
        <v>35.99</v>
      </c>
      <c r="Z9" s="40">
        <v>35.020000000000003</v>
      </c>
      <c r="AA9" s="368">
        <v>35.96</v>
      </c>
      <c r="AB9" s="95">
        <v>2266700</v>
      </c>
      <c r="AC9" s="243">
        <v>35.96</v>
      </c>
      <c r="AD9" s="2">
        <f t="shared" si="0"/>
        <v>0.96999999999999886</v>
      </c>
      <c r="AE9" s="138">
        <f t="shared" si="1"/>
        <v>1.8985548313970035E-2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42626</v>
      </c>
      <c r="X10" s="368">
        <v>35.1</v>
      </c>
      <c r="Y10" s="40">
        <v>35.450000000000003</v>
      </c>
      <c r="Z10" s="40">
        <v>34.75</v>
      </c>
      <c r="AA10" s="368">
        <v>35.29</v>
      </c>
      <c r="AB10" s="95">
        <v>2021100</v>
      </c>
      <c r="AC10" s="243">
        <v>35.29</v>
      </c>
      <c r="AD10" s="2">
        <f t="shared" si="0"/>
        <v>0.70000000000000284</v>
      </c>
      <c r="AE10" s="138">
        <f t="shared" si="1"/>
        <v>1.1347517730495582E-3</v>
      </c>
    </row>
    <row r="11" spans="1:40" x14ac:dyDescent="0.25">
      <c r="O11" s="11" t="s">
        <v>182</v>
      </c>
      <c r="Q11" s="138">
        <v>0</v>
      </c>
      <c r="W11" s="94">
        <v>42625</v>
      </c>
      <c r="X11" s="368">
        <v>34.42</v>
      </c>
      <c r="Y11" s="40">
        <v>35.32</v>
      </c>
      <c r="Z11" s="40">
        <v>34.17</v>
      </c>
      <c r="AA11" s="368">
        <v>35.25</v>
      </c>
      <c r="AB11" s="95">
        <v>1691600</v>
      </c>
      <c r="AC11" s="243">
        <v>35.25</v>
      </c>
      <c r="AD11" s="2">
        <f t="shared" si="0"/>
        <v>1.1499999999999986</v>
      </c>
      <c r="AE11" s="138">
        <f t="shared" si="1"/>
        <v>2.1739130434782705E-2</v>
      </c>
      <c r="AK11" s="234"/>
      <c r="AN11" s="234"/>
    </row>
    <row r="12" spans="1:40" x14ac:dyDescent="0.25">
      <c r="W12" s="94">
        <v>42622</v>
      </c>
      <c r="X12" s="368">
        <v>34.4</v>
      </c>
      <c r="Y12" s="40">
        <v>34.61</v>
      </c>
      <c r="Z12" s="40">
        <v>34.159999999999997</v>
      </c>
      <c r="AA12" s="368">
        <v>34.5</v>
      </c>
      <c r="AB12" s="95">
        <v>3201500</v>
      </c>
      <c r="AC12" s="243">
        <v>34.5</v>
      </c>
      <c r="AD12" s="2">
        <f t="shared" si="0"/>
        <v>0.45000000000000284</v>
      </c>
      <c r="AE12" s="138">
        <f t="shared" si="1"/>
        <v>2.9069767441860517E-3</v>
      </c>
    </row>
    <row r="13" spans="1:40" x14ac:dyDescent="0.25">
      <c r="W13" s="94">
        <v>42621</v>
      </c>
      <c r="X13" s="368">
        <v>35</v>
      </c>
      <c r="Y13" s="40">
        <v>35.03</v>
      </c>
      <c r="Z13" s="40">
        <v>34.36</v>
      </c>
      <c r="AA13" s="368">
        <v>34.4</v>
      </c>
      <c r="AB13" s="95">
        <v>1741300</v>
      </c>
      <c r="AC13" s="243">
        <v>34.4</v>
      </c>
      <c r="AD13" s="2">
        <f t="shared" si="0"/>
        <v>0.67000000000000171</v>
      </c>
      <c r="AE13" s="138">
        <f t="shared" si="1"/>
        <v>-1.6299685444666867E-2</v>
      </c>
      <c r="AK13" s="234"/>
      <c r="AN13" s="234"/>
    </row>
    <row r="14" spans="1:40" x14ac:dyDescent="0.25">
      <c r="T14" s="84"/>
      <c r="U14" s="11"/>
      <c r="W14" s="94">
        <v>42620</v>
      </c>
      <c r="X14" s="368">
        <v>35.270000000000003</v>
      </c>
      <c r="Y14" s="40">
        <v>35.479999999999997</v>
      </c>
      <c r="Z14" s="40">
        <v>34.83</v>
      </c>
      <c r="AA14" s="368">
        <v>34.97</v>
      </c>
      <c r="AB14" s="95">
        <v>2314300</v>
      </c>
      <c r="AC14" s="243">
        <v>34.97</v>
      </c>
      <c r="AD14" s="2">
        <f t="shared" si="0"/>
        <v>0.64999999999999858</v>
      </c>
      <c r="AE14" s="138">
        <f t="shared" si="1"/>
        <v>-9.6290002832060129E-3</v>
      </c>
    </row>
    <row r="15" spans="1:40" x14ac:dyDescent="0.25">
      <c r="W15" s="94">
        <v>42619</v>
      </c>
      <c r="X15" s="368">
        <v>35.729999999999997</v>
      </c>
      <c r="Y15" s="40">
        <v>35.81</v>
      </c>
      <c r="Z15" s="40">
        <v>35.22</v>
      </c>
      <c r="AA15" s="368">
        <v>35.31</v>
      </c>
      <c r="AB15" s="95">
        <v>1538800</v>
      </c>
      <c r="AC15" s="243">
        <v>35.31</v>
      </c>
      <c r="AD15" s="2">
        <f t="shared" si="0"/>
        <v>0.59000000000000341</v>
      </c>
      <c r="AE15" s="138">
        <f t="shared" si="1"/>
        <v>-8.4245998315078952E-3</v>
      </c>
      <c r="AK15" s="234"/>
      <c r="AN15" s="234"/>
    </row>
    <row r="16" spans="1:40" x14ac:dyDescent="0.25">
      <c r="W16" s="94">
        <v>42615</v>
      </c>
      <c r="X16" s="368">
        <v>36.270000000000003</v>
      </c>
      <c r="Y16" s="40">
        <v>36.909999999999997</v>
      </c>
      <c r="Z16" s="40">
        <v>35.36</v>
      </c>
      <c r="AA16" s="368">
        <v>35.61</v>
      </c>
      <c r="AB16" s="95">
        <v>3946400</v>
      </c>
      <c r="AC16" s="243">
        <v>35.61</v>
      </c>
      <c r="AD16" s="2">
        <f t="shared" si="0"/>
        <v>1.5499999999999972</v>
      </c>
      <c r="AE16" s="138">
        <f t="shared" si="1"/>
        <v>-3.886639676113357E-2</v>
      </c>
    </row>
    <row r="17" spans="1:40" x14ac:dyDescent="0.25">
      <c r="W17" s="94">
        <v>42614</v>
      </c>
      <c r="X17" s="368">
        <v>37.47</v>
      </c>
      <c r="Y17" s="40">
        <v>38.31</v>
      </c>
      <c r="Z17" s="40">
        <v>36.5</v>
      </c>
      <c r="AA17" s="368">
        <v>37.049999999999997</v>
      </c>
      <c r="AB17" s="95">
        <v>4218100</v>
      </c>
      <c r="AC17" s="243">
        <v>37.049999999999997</v>
      </c>
      <c r="AD17" s="2">
        <f t="shared" si="0"/>
        <v>1.8100000000000023</v>
      </c>
      <c r="AE17" s="138">
        <f t="shared" si="1"/>
        <v>3.2320980774589003E-2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42613</v>
      </c>
      <c r="X18" s="368">
        <v>35.93</v>
      </c>
      <c r="Y18" s="40">
        <v>36.36</v>
      </c>
      <c r="Z18" s="40">
        <v>35.64</v>
      </c>
      <c r="AA18" s="368">
        <v>35.89</v>
      </c>
      <c r="AB18" s="95">
        <v>1947000</v>
      </c>
      <c r="AC18" s="243">
        <v>35.89</v>
      </c>
      <c r="AD18" s="2">
        <f t="shared" si="0"/>
        <v>0.71999999999999886</v>
      </c>
      <c r="AE18" s="138">
        <f t="shared" si="1"/>
        <v>1.1157601115758808E-3</v>
      </c>
    </row>
    <row r="19" spans="1:40" x14ac:dyDescent="0.25">
      <c r="W19" s="94">
        <v>42612</v>
      </c>
      <c r="X19" s="368">
        <v>35.630000000000003</v>
      </c>
      <c r="Y19" s="40">
        <v>36</v>
      </c>
      <c r="Z19" s="40">
        <v>35.39</v>
      </c>
      <c r="AA19" s="368">
        <v>35.85</v>
      </c>
      <c r="AB19" s="95">
        <v>2066400</v>
      </c>
      <c r="AC19" s="243">
        <v>35.85</v>
      </c>
      <c r="AD19" s="2">
        <f t="shared" si="0"/>
        <v>0.60999999999999943</v>
      </c>
      <c r="AE19" s="138">
        <f t="shared" si="1"/>
        <v>9.2905405405405705E-3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42611</v>
      </c>
      <c r="X20" s="368">
        <v>36.04</v>
      </c>
      <c r="Y20" s="40">
        <v>36.619999999999997</v>
      </c>
      <c r="Z20" s="40">
        <v>35.36</v>
      </c>
      <c r="AA20" s="368">
        <v>35.520000000000003</v>
      </c>
      <c r="AB20" s="95">
        <v>2716600</v>
      </c>
      <c r="AC20" s="243">
        <v>35.520000000000003</v>
      </c>
      <c r="AD20" s="2">
        <f t="shared" si="0"/>
        <v>1.259999999999998</v>
      </c>
      <c r="AE20" s="138">
        <f t="shared" si="1"/>
        <v>-7.8212290502791548E-3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42608</v>
      </c>
      <c r="X21" s="368">
        <v>36.15</v>
      </c>
      <c r="Y21" s="40">
        <v>36.369999999999997</v>
      </c>
      <c r="Z21" s="40">
        <v>35.68</v>
      </c>
      <c r="AA21" s="368">
        <v>35.799999999999997</v>
      </c>
      <c r="AB21" s="95">
        <v>2550200</v>
      </c>
      <c r="AC21" s="243">
        <v>35.799999999999997</v>
      </c>
      <c r="AD21" s="2">
        <f t="shared" si="0"/>
        <v>0.68999999999999773</v>
      </c>
      <c r="AE21" s="138">
        <f t="shared" si="1"/>
        <v>-1.0503040353786686E-2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42607</v>
      </c>
      <c r="X22" s="368">
        <v>36.68</v>
      </c>
      <c r="Y22" s="40">
        <v>36.770000000000003</v>
      </c>
      <c r="Z22" s="40">
        <v>36.159999999999997</v>
      </c>
      <c r="AA22" s="368">
        <v>36.18</v>
      </c>
      <c r="AB22" s="95">
        <v>2279500</v>
      </c>
      <c r="AC22" s="243">
        <v>36.18</v>
      </c>
      <c r="AD22" s="2">
        <f t="shared" si="0"/>
        <v>0.61000000000000654</v>
      </c>
      <c r="AE22" s="138">
        <f t="shared" si="1"/>
        <v>-1.8448182311448735E-2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42606</v>
      </c>
      <c r="X23" s="368">
        <v>37.79</v>
      </c>
      <c r="Y23" s="40">
        <v>38.06</v>
      </c>
      <c r="Z23" s="40">
        <v>36.78</v>
      </c>
      <c r="AA23" s="368">
        <v>36.86</v>
      </c>
      <c r="AB23" s="95">
        <v>2587200</v>
      </c>
      <c r="AC23" s="243">
        <v>36.86</v>
      </c>
      <c r="AD23" s="2">
        <f t="shared" si="0"/>
        <v>1.2800000000000011</v>
      </c>
      <c r="AE23" s="138">
        <f t="shared" si="1"/>
        <v>-2.1762208067940603E-2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>C24*(E24-D24)</f>
        <v>81.500000000000128</v>
      </c>
      <c r="G24" s="40">
        <f>D24*C24</f>
        <v>1734</v>
      </c>
      <c r="H24" s="231">
        <f>(E24-D24)/D24</f>
        <v>4.7001153402537563E-2</v>
      </c>
      <c r="I24" s="40"/>
      <c r="W24" s="94">
        <v>42605</v>
      </c>
      <c r="X24" s="368">
        <v>37.700000000000003</v>
      </c>
      <c r="Y24" s="40">
        <v>38.090000000000003</v>
      </c>
      <c r="Z24" s="40">
        <v>37.57</v>
      </c>
      <c r="AA24" s="368">
        <v>37.68</v>
      </c>
      <c r="AB24" s="95">
        <v>2937800</v>
      </c>
      <c r="AC24" s="243">
        <v>37.68</v>
      </c>
      <c r="AD24" s="2">
        <f t="shared" si="0"/>
        <v>0.52000000000000313</v>
      </c>
      <c r="AE24" s="138">
        <f t="shared" si="1"/>
        <v>0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>C25*(E25-D25)</f>
        <v>124.5000000000001</v>
      </c>
      <c r="G25" s="40">
        <f>D25*C25</f>
        <v>1734</v>
      </c>
      <c r="H25" s="231">
        <f>(E25-D25)/D25</f>
        <v>7.1799307958477568E-2</v>
      </c>
      <c r="I25" s="40"/>
      <c r="W25" s="94">
        <v>42604</v>
      </c>
      <c r="X25" s="368">
        <v>38.19</v>
      </c>
      <c r="Y25" s="40">
        <v>38.229999999999997</v>
      </c>
      <c r="Z25" s="40">
        <v>37.53</v>
      </c>
      <c r="AA25" s="368">
        <v>37.68</v>
      </c>
      <c r="AB25" s="95">
        <v>1567600</v>
      </c>
      <c r="AC25" s="243">
        <v>37.68</v>
      </c>
      <c r="AD25" s="2">
        <f t="shared" si="0"/>
        <v>0.69999999999999574</v>
      </c>
      <c r="AE25" s="138">
        <f t="shared" si="1"/>
        <v>-1.3870714472651202E-2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42601</v>
      </c>
      <c r="X26" s="368">
        <v>38.26</v>
      </c>
      <c r="Y26" s="40">
        <v>38.64</v>
      </c>
      <c r="Z26" s="40">
        <v>38</v>
      </c>
      <c r="AA26" s="368">
        <v>38.21</v>
      </c>
      <c r="AB26" s="95">
        <v>2124700</v>
      </c>
      <c r="AC26" s="243">
        <v>38.21</v>
      </c>
      <c r="AD26" s="2">
        <f t="shared" si="0"/>
        <v>0.64000000000000057</v>
      </c>
      <c r="AE26" s="138">
        <f t="shared" si="1"/>
        <v>-1.2661498708010366E-2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42600</v>
      </c>
      <c r="X27" s="368">
        <v>38.54</v>
      </c>
      <c r="Y27" s="40">
        <v>38.74</v>
      </c>
      <c r="Z27" s="40">
        <v>38.340000000000003</v>
      </c>
      <c r="AA27" s="368">
        <v>38.700000000000003</v>
      </c>
      <c r="AB27" s="95">
        <v>1626900</v>
      </c>
      <c r="AC27" s="243">
        <v>38.700000000000003</v>
      </c>
      <c r="AD27" s="2">
        <f t="shared" si="0"/>
        <v>0.39999999999999858</v>
      </c>
      <c r="AE27" s="138">
        <f t="shared" si="1"/>
        <v>1.0346611484739476E-3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42599</v>
      </c>
      <c r="X28" s="368">
        <v>37.799999999999997</v>
      </c>
      <c r="Y28" s="40">
        <v>38.659999999999997</v>
      </c>
      <c r="Z28" s="40">
        <v>37.5</v>
      </c>
      <c r="AA28" s="368">
        <v>38.659999999999997</v>
      </c>
      <c r="AB28" s="95">
        <v>2137200</v>
      </c>
      <c r="AC28" s="243">
        <v>38.659999999999997</v>
      </c>
      <c r="AD28" s="2">
        <f t="shared" si="0"/>
        <v>1.1599999999999966</v>
      </c>
      <c r="AE28" s="138">
        <f t="shared" si="1"/>
        <v>2.737177783683209E-2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42598</v>
      </c>
      <c r="X29" s="368">
        <v>38.15</v>
      </c>
      <c r="Y29" s="40">
        <v>38.299999999999997</v>
      </c>
      <c r="Z29" s="40">
        <v>37.299999999999997</v>
      </c>
      <c r="AA29" s="368">
        <v>37.630000000000003</v>
      </c>
      <c r="AB29" s="95">
        <v>2436700</v>
      </c>
      <c r="AC29" s="243">
        <v>37.630000000000003</v>
      </c>
      <c r="AD29" s="2">
        <f t="shared" si="0"/>
        <v>1</v>
      </c>
      <c r="AE29" s="138">
        <f t="shared" si="1"/>
        <v>-1.9285900443054338E-2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42597</v>
      </c>
      <c r="X30" s="368">
        <v>38.46</v>
      </c>
      <c r="Y30" s="40">
        <v>38.85</v>
      </c>
      <c r="Z30" s="40">
        <v>38.26</v>
      </c>
      <c r="AA30" s="368">
        <v>38.369999999999997</v>
      </c>
      <c r="AB30" s="95">
        <v>2683800</v>
      </c>
      <c r="AC30" s="243">
        <v>38.369999999999997</v>
      </c>
      <c r="AD30" s="2">
        <f t="shared" si="0"/>
        <v>0.59000000000000341</v>
      </c>
      <c r="AE30" s="138">
        <f t="shared" si="1"/>
        <v>-1.8210197710718523E-3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42594</v>
      </c>
      <c r="X31" s="368">
        <v>38.53</v>
      </c>
      <c r="Y31" s="40">
        <v>38.979999999999997</v>
      </c>
      <c r="Z31" s="40">
        <v>38.17</v>
      </c>
      <c r="AA31" s="368">
        <v>38.44</v>
      </c>
      <c r="AB31" s="95">
        <v>2401000</v>
      </c>
      <c r="AC31" s="243">
        <v>38.44</v>
      </c>
      <c r="AD31" s="2">
        <f t="shared" si="0"/>
        <v>0.80999999999999517</v>
      </c>
      <c r="AE31" s="138">
        <f t="shared" si="1"/>
        <v>-8.7674058793193455E-3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42593</v>
      </c>
      <c r="X32" s="368">
        <v>37.68</v>
      </c>
      <c r="Y32" s="40">
        <v>38.81</v>
      </c>
      <c r="Z32" s="40">
        <v>37.42</v>
      </c>
      <c r="AA32" s="368">
        <v>38.78</v>
      </c>
      <c r="AB32" s="95">
        <v>2808300</v>
      </c>
      <c r="AC32" s="243">
        <v>38.78</v>
      </c>
      <c r="AD32" s="2">
        <f t="shared" si="0"/>
        <v>1.3900000000000006</v>
      </c>
      <c r="AE32" s="138">
        <f t="shared" si="1"/>
        <v>3.967828418230579E-2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42592</v>
      </c>
      <c r="X33" s="368">
        <v>38.07</v>
      </c>
      <c r="Y33" s="40">
        <v>38.450000000000003</v>
      </c>
      <c r="Z33" s="40">
        <v>37.28</v>
      </c>
      <c r="AA33" s="368">
        <v>37.299999999999997</v>
      </c>
      <c r="AB33" s="95">
        <v>4066600</v>
      </c>
      <c r="AC33" s="243">
        <v>37.299999999999997</v>
      </c>
      <c r="AD33" s="2">
        <f t="shared" si="0"/>
        <v>1.1700000000000017</v>
      </c>
      <c r="AE33" s="138">
        <f t="shared" si="1"/>
        <v>-1.6090741229227157E-2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42591</v>
      </c>
      <c r="X34" s="368">
        <v>39.549999999999997</v>
      </c>
      <c r="Y34" s="40">
        <v>40.590000000000003</v>
      </c>
      <c r="Z34" s="40">
        <v>37.659999999999997</v>
      </c>
      <c r="AA34" s="368">
        <v>37.909999999999997</v>
      </c>
      <c r="AB34" s="95">
        <v>10992300</v>
      </c>
      <c r="AC34" s="243">
        <v>37.909999999999997</v>
      </c>
      <c r="AD34" s="2">
        <f t="shared" si="0"/>
        <v>2.9300000000000068</v>
      </c>
      <c r="AE34" s="138">
        <f t="shared" si="1"/>
        <v>-0.11755121042830552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42590</v>
      </c>
      <c r="X35" s="368">
        <v>42.98</v>
      </c>
      <c r="Y35" s="40">
        <v>43.57</v>
      </c>
      <c r="Z35" s="40">
        <v>42.81</v>
      </c>
      <c r="AA35" s="368">
        <v>42.96</v>
      </c>
      <c r="AB35" s="95">
        <v>2551800</v>
      </c>
      <c r="AC35" s="243">
        <v>42.96</v>
      </c>
      <c r="AD35" s="2">
        <f t="shared" si="0"/>
        <v>0.75999999999999801</v>
      </c>
      <c r="AE35" s="138">
        <f t="shared" si="1"/>
        <v>-3.2482598607889157E-3</v>
      </c>
    </row>
    <row r="36" spans="1:31" x14ac:dyDescent="0.25">
      <c r="W36" s="94">
        <v>42587</v>
      </c>
      <c r="X36" s="368">
        <v>41.95</v>
      </c>
      <c r="Y36" s="40">
        <v>43.14</v>
      </c>
      <c r="Z36" s="40">
        <v>41.69</v>
      </c>
      <c r="AA36" s="368">
        <v>43.1</v>
      </c>
      <c r="AB36" s="95">
        <v>1837200</v>
      </c>
      <c r="AC36" s="243">
        <v>43.1</v>
      </c>
      <c r="AD36" s="2">
        <f t="shared" si="0"/>
        <v>1.4500000000000028</v>
      </c>
      <c r="AE36" s="138">
        <f t="shared" si="1"/>
        <v>3.456553048487776E-2</v>
      </c>
    </row>
    <row r="37" spans="1:31" x14ac:dyDescent="0.25">
      <c r="L37" t="s">
        <v>221</v>
      </c>
      <c r="M37" s="2">
        <f>M55+K55-F55</f>
        <v>0</v>
      </c>
      <c r="W37" s="94">
        <v>42586</v>
      </c>
      <c r="X37" s="368">
        <v>40.28</v>
      </c>
      <c r="Y37" s="40">
        <v>41.76</v>
      </c>
      <c r="Z37" s="40">
        <v>40.28</v>
      </c>
      <c r="AA37" s="368">
        <v>41.66</v>
      </c>
      <c r="AB37" s="95">
        <v>1916500</v>
      </c>
      <c r="AC37" s="243">
        <v>41.66</v>
      </c>
      <c r="AD37" s="2">
        <f t="shared" si="0"/>
        <v>1.4799999999999969</v>
      </c>
      <c r="AE37" s="138">
        <f t="shared" si="1"/>
        <v>2.9913473423980097E-2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42585</v>
      </c>
      <c r="X38" s="368">
        <v>39.75</v>
      </c>
      <c r="Y38" s="40">
        <v>40.700000000000003</v>
      </c>
      <c r="Z38" s="40">
        <v>39.54</v>
      </c>
      <c r="AA38" s="368">
        <v>40.450000000000003</v>
      </c>
      <c r="AB38" s="95">
        <v>2172800</v>
      </c>
      <c r="AC38" s="243">
        <v>40.450000000000003</v>
      </c>
      <c r="AD38" s="2">
        <f t="shared" si="0"/>
        <v>1.1600000000000037</v>
      </c>
      <c r="AE38" s="138">
        <f t="shared" si="1"/>
        <v>1.7354124748490962E-2</v>
      </c>
    </row>
    <row r="39" spans="1:31" ht="20.25" thickBot="1" x14ac:dyDescent="0.35">
      <c r="A39" s="265" t="s">
        <v>373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42584</v>
      </c>
      <c r="X39" s="368">
        <v>41.99</v>
      </c>
      <c r="Y39" s="40">
        <v>42.05</v>
      </c>
      <c r="Z39" s="40">
        <v>39.29</v>
      </c>
      <c r="AA39" s="368">
        <v>39.76</v>
      </c>
      <c r="AB39" s="95">
        <v>4858200</v>
      </c>
      <c r="AC39" s="243">
        <v>39.76</v>
      </c>
      <c r="AD39" s="2">
        <f t="shared" si="0"/>
        <v>2.759999999999998</v>
      </c>
      <c r="AE39" s="138">
        <f t="shared" si="1"/>
        <v>-6.3589260480452214E-2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41.162000000000006</v>
      </c>
      <c r="R40" s="34"/>
      <c r="T40" s="97" t="s">
        <v>98</v>
      </c>
      <c r="U40" s="129">
        <v>37.17</v>
      </c>
      <c r="W40" s="94">
        <v>42583</v>
      </c>
      <c r="X40" s="368">
        <v>42.5</v>
      </c>
      <c r="Y40" s="40">
        <v>42.68</v>
      </c>
      <c r="Z40" s="40">
        <v>42.39</v>
      </c>
      <c r="AA40" s="368">
        <v>42.46</v>
      </c>
      <c r="AB40" s="95">
        <v>2202300</v>
      </c>
      <c r="AC40" s="243">
        <v>42.46</v>
      </c>
      <c r="AD40" s="2">
        <f t="shared" si="0"/>
        <v>0.28999999999999915</v>
      </c>
      <c r="AE40" s="138">
        <f t="shared" si="1"/>
        <v>-3.2863849765257802E-3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40.787800000000004</v>
      </c>
      <c r="R41" s="34"/>
      <c r="T41" s="87" t="s">
        <v>99</v>
      </c>
      <c r="U41" s="130">
        <v>36.92</v>
      </c>
      <c r="W41" s="94">
        <v>42580</v>
      </c>
      <c r="X41" s="368">
        <v>43</v>
      </c>
      <c r="Y41" s="40">
        <v>43.21</v>
      </c>
      <c r="Z41" s="40">
        <v>42.43</v>
      </c>
      <c r="AA41" s="368">
        <v>42.6</v>
      </c>
      <c r="AB41" s="95">
        <v>2196900</v>
      </c>
      <c r="AC41" s="243">
        <v>42.6</v>
      </c>
      <c r="AD41" s="2">
        <f t="shared" si="0"/>
        <v>0.78000000000000114</v>
      </c>
      <c r="AE41" s="138">
        <f t="shared" si="1"/>
        <v>-8.379888268156388E-3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40.413600000000002</v>
      </c>
      <c r="R42" s="34"/>
      <c r="T42" s="87" t="s">
        <v>100</v>
      </c>
      <c r="U42" s="130" t="s">
        <v>431</v>
      </c>
      <c r="W42" s="94">
        <v>42579</v>
      </c>
      <c r="X42" s="368">
        <v>42.25</v>
      </c>
      <c r="Y42" s="40">
        <v>43.12</v>
      </c>
      <c r="Z42" s="40">
        <v>41.78</v>
      </c>
      <c r="AA42" s="368">
        <v>42.96</v>
      </c>
      <c r="AB42" s="95">
        <v>1569600</v>
      </c>
      <c r="AC42" s="243">
        <v>42.96</v>
      </c>
      <c r="AD42" s="2">
        <f t="shared" si="0"/>
        <v>1.3399999999999963</v>
      </c>
      <c r="AE42" s="138">
        <f t="shared" si="1"/>
        <v>1.9700925706147565E-2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40.039400000000008</v>
      </c>
      <c r="R43" s="83"/>
      <c r="T43" s="87" t="s">
        <v>101</v>
      </c>
      <c r="U43" s="130" t="s">
        <v>633</v>
      </c>
      <c r="W43" s="94">
        <v>42578</v>
      </c>
      <c r="X43" s="368">
        <v>41.93</v>
      </c>
      <c r="Y43" s="40">
        <v>42.3</v>
      </c>
      <c r="Z43" s="40">
        <v>41.32</v>
      </c>
      <c r="AA43" s="368">
        <v>42.13</v>
      </c>
      <c r="AB43" s="95">
        <v>1513600</v>
      </c>
      <c r="AC43" s="243">
        <v>42.13</v>
      </c>
      <c r="AD43" s="2">
        <f t="shared" si="0"/>
        <v>0.97999999999999687</v>
      </c>
      <c r="AE43" s="138">
        <f t="shared" si="1"/>
        <v>6.2096966802007714E-3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39.665200000000006</v>
      </c>
      <c r="R44" s="83"/>
      <c r="T44" s="87" t="s">
        <v>102</v>
      </c>
      <c r="U44" s="130">
        <v>51.25</v>
      </c>
      <c r="W44" s="94">
        <v>42577</v>
      </c>
      <c r="X44" s="368">
        <v>41.9</v>
      </c>
      <c r="Y44" s="40">
        <v>42.12</v>
      </c>
      <c r="Z44" s="40">
        <v>41.73</v>
      </c>
      <c r="AA44" s="368">
        <v>41.87</v>
      </c>
      <c r="AB44" s="95">
        <v>1164800</v>
      </c>
      <c r="AC44" s="243">
        <v>41.87</v>
      </c>
      <c r="AD44" s="2">
        <f t="shared" si="0"/>
        <v>0.39000000000000057</v>
      </c>
      <c r="AE44" s="138">
        <f t="shared" si="1"/>
        <v>4.3175821539938042E-3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39.291000000000004</v>
      </c>
      <c r="R45" s="83"/>
      <c r="T45" s="87" t="s">
        <v>103</v>
      </c>
      <c r="U45" s="130">
        <v>1.3998200000000001</v>
      </c>
      <c r="W45" s="94">
        <v>42576</v>
      </c>
      <c r="X45" s="368">
        <v>41.23</v>
      </c>
      <c r="Y45" s="40">
        <v>41.8</v>
      </c>
      <c r="Z45" s="40">
        <v>41.21</v>
      </c>
      <c r="AA45" s="368">
        <v>41.69</v>
      </c>
      <c r="AB45" s="95">
        <v>1533800</v>
      </c>
      <c r="AC45" s="243">
        <v>41.69</v>
      </c>
      <c r="AD45" s="2">
        <f t="shared" si="0"/>
        <v>0.58999999999999631</v>
      </c>
      <c r="AE45" s="138">
        <f t="shared" si="1"/>
        <v>1.4108489418632963E-2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38.916800000000002</v>
      </c>
      <c r="R46" s="83"/>
      <c r="T46" s="87" t="s">
        <v>123</v>
      </c>
      <c r="U46" s="232" t="s">
        <v>312</v>
      </c>
      <c r="W46" s="94">
        <v>42573</v>
      </c>
      <c r="X46" s="368">
        <v>41.26</v>
      </c>
      <c r="Y46" s="40">
        <v>41.42</v>
      </c>
      <c r="Z46" s="40">
        <v>40.93</v>
      </c>
      <c r="AA46" s="368">
        <v>41.11</v>
      </c>
      <c r="AB46" s="95">
        <v>1686300</v>
      </c>
      <c r="AC46" s="243">
        <v>41.11</v>
      </c>
      <c r="AD46" s="2">
        <f t="shared" si="0"/>
        <v>0.49000000000000199</v>
      </c>
      <c r="AE46" s="138">
        <f t="shared" si="1"/>
        <v>-2.4319066147859836E-4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38.5426</v>
      </c>
      <c r="R47" s="83"/>
      <c r="T47" s="87"/>
      <c r="U47" s="130"/>
      <c r="W47" s="94">
        <v>42572</v>
      </c>
      <c r="X47" s="368">
        <v>41.24</v>
      </c>
      <c r="Y47" s="40">
        <v>41.71</v>
      </c>
      <c r="Z47" s="40">
        <v>41</v>
      </c>
      <c r="AA47" s="368">
        <v>41.12</v>
      </c>
      <c r="AB47" s="95">
        <v>1170900</v>
      </c>
      <c r="AC47" s="243">
        <v>41.12</v>
      </c>
      <c r="AD47" s="2">
        <f t="shared" si="0"/>
        <v>0.71000000000000085</v>
      </c>
      <c r="AE47" s="138">
        <f t="shared" si="1"/>
        <v>-1.6994416120417188E-3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38.168400000000005</v>
      </c>
      <c r="R48" s="83"/>
      <c r="T48" s="87" t="s">
        <v>105</v>
      </c>
      <c r="U48" s="130" t="s">
        <v>634</v>
      </c>
      <c r="W48" s="94">
        <v>42571</v>
      </c>
      <c r="X48" s="368">
        <v>40.1</v>
      </c>
      <c r="Y48" s="40">
        <v>41.24</v>
      </c>
      <c r="Z48" s="40">
        <v>39.32</v>
      </c>
      <c r="AA48" s="368">
        <v>41.19</v>
      </c>
      <c r="AB48" s="95">
        <v>2150500</v>
      </c>
      <c r="AC48" s="243">
        <v>41.19</v>
      </c>
      <c r="AD48" s="2">
        <f t="shared" si="0"/>
        <v>1.9200000000000017</v>
      </c>
      <c r="AE48" s="138">
        <f t="shared" si="1"/>
        <v>2.615844544095669E-2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37.794200000000004</v>
      </c>
      <c r="R49" s="83"/>
      <c r="T49" s="87" t="s">
        <v>106</v>
      </c>
      <c r="U49" s="130" t="s">
        <v>380</v>
      </c>
      <c r="W49" s="94">
        <v>42570</v>
      </c>
      <c r="X49" s="368">
        <v>41.13</v>
      </c>
      <c r="Y49" s="40">
        <v>41.39</v>
      </c>
      <c r="Z49" s="40">
        <v>40.03</v>
      </c>
      <c r="AA49" s="368">
        <v>40.14</v>
      </c>
      <c r="AB49" s="95">
        <v>1668300</v>
      </c>
      <c r="AC49" s="243">
        <v>40.14</v>
      </c>
      <c r="AD49" s="2">
        <f t="shared" si="0"/>
        <v>1.3599999999999994</v>
      </c>
      <c r="AE49" s="138">
        <f t="shared" si="1"/>
        <v>-2.4781341107871668E-2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37.42</v>
      </c>
      <c r="R50" s="83"/>
      <c r="T50" s="87" t="s">
        <v>107</v>
      </c>
      <c r="U50" s="131">
        <v>1503713</v>
      </c>
      <c r="W50" s="94">
        <v>42569</v>
      </c>
      <c r="X50" s="368">
        <v>41.37</v>
      </c>
      <c r="Y50" s="40">
        <v>41.64</v>
      </c>
      <c r="Z50" s="40">
        <v>40.92</v>
      </c>
      <c r="AA50" s="368">
        <v>41.16</v>
      </c>
      <c r="AB50" s="95">
        <v>1881900</v>
      </c>
      <c r="AC50" s="243">
        <v>41.16</v>
      </c>
      <c r="AD50" s="2">
        <f t="shared" si="0"/>
        <v>0.71999999999999886</v>
      </c>
      <c r="AE50" s="138">
        <f t="shared" si="1"/>
        <v>-7.2833211944645093E-4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37.0458</v>
      </c>
      <c r="R51" s="83"/>
      <c r="T51" s="87" t="s">
        <v>110</v>
      </c>
      <c r="U51" s="131">
        <v>2522910</v>
      </c>
      <c r="W51" s="94">
        <v>42566</v>
      </c>
      <c r="X51" s="368">
        <v>42.52</v>
      </c>
      <c r="Y51" s="40">
        <v>42.55</v>
      </c>
      <c r="Z51" s="40">
        <v>40.82</v>
      </c>
      <c r="AA51" s="368">
        <v>41.19</v>
      </c>
      <c r="AB51" s="95">
        <v>3334200</v>
      </c>
      <c r="AC51" s="243">
        <v>41.19</v>
      </c>
      <c r="AD51" s="2">
        <f t="shared" si="0"/>
        <v>1.7299999999999969</v>
      </c>
      <c r="AE51" s="138">
        <f t="shared" si="1"/>
        <v>-3.6941781622632841E-2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36.671599999999998</v>
      </c>
      <c r="R52" s="83"/>
      <c r="T52" s="87" t="s">
        <v>108</v>
      </c>
      <c r="U52" s="130" t="s">
        <v>635</v>
      </c>
      <c r="W52" s="94">
        <v>42565</v>
      </c>
      <c r="X52" s="368">
        <v>44.37</v>
      </c>
      <c r="Y52" s="40">
        <v>44.7</v>
      </c>
      <c r="Z52" s="40">
        <v>42.75</v>
      </c>
      <c r="AA52" s="368">
        <v>42.77</v>
      </c>
      <c r="AB52" s="95">
        <v>3039000</v>
      </c>
      <c r="AC52" s="243">
        <v>42.77</v>
      </c>
      <c r="AD52" s="2">
        <f t="shared" si="0"/>
        <v>1.9500000000000028</v>
      </c>
      <c r="AE52" s="138">
        <f t="shared" si="1"/>
        <v>-2.7512505684401889E-2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36.297400000000003</v>
      </c>
      <c r="R53" s="83"/>
      <c r="T53" s="87" t="s">
        <v>111</v>
      </c>
      <c r="U53" s="130">
        <v>16.86</v>
      </c>
      <c r="W53" s="94">
        <v>42564</v>
      </c>
      <c r="X53" s="368">
        <v>44.59</v>
      </c>
      <c r="Y53" s="40">
        <v>44.62</v>
      </c>
      <c r="Z53" s="40">
        <v>43.91</v>
      </c>
      <c r="AA53" s="368">
        <v>43.98</v>
      </c>
      <c r="AB53" s="95">
        <v>2035500</v>
      </c>
      <c r="AC53" s="243">
        <v>43.98</v>
      </c>
      <c r="AD53" s="2">
        <f t="shared" si="0"/>
        <v>0.71000000000000085</v>
      </c>
      <c r="AE53" s="138">
        <f t="shared" si="1"/>
        <v>-1.2794612794612803E-2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35.923200000000001</v>
      </c>
      <c r="R54" s="83"/>
      <c r="T54" s="87" t="s">
        <v>112</v>
      </c>
      <c r="U54" s="130">
        <v>2.2200000000000002</v>
      </c>
      <c r="W54" s="94">
        <v>42563</v>
      </c>
      <c r="X54" s="368">
        <v>43.54</v>
      </c>
      <c r="Y54" s="40">
        <v>44.6</v>
      </c>
      <c r="Z54" s="40">
        <v>43.54</v>
      </c>
      <c r="AA54" s="368">
        <v>44.55</v>
      </c>
      <c r="AB54" s="95">
        <v>2672700</v>
      </c>
      <c r="AC54" s="243">
        <v>44.55</v>
      </c>
      <c r="AD54" s="2">
        <f t="shared" si="0"/>
        <v>1.0600000000000023</v>
      </c>
      <c r="AE54" s="138">
        <f t="shared" si="1"/>
        <v>3.2205746061167773E-2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35.548999999999999</v>
      </c>
      <c r="R55" s="83"/>
      <c r="T55" s="87" t="s">
        <v>109</v>
      </c>
      <c r="U55" s="130" t="s">
        <v>124</v>
      </c>
      <c r="W55" s="94">
        <v>42562</v>
      </c>
      <c r="X55" s="368">
        <v>42.37</v>
      </c>
      <c r="Y55" s="40">
        <v>43.24</v>
      </c>
      <c r="Z55" s="40">
        <v>42.18</v>
      </c>
      <c r="AA55" s="368">
        <v>43.16</v>
      </c>
      <c r="AB55" s="95">
        <v>2046500</v>
      </c>
      <c r="AC55" s="243">
        <v>43.16</v>
      </c>
      <c r="AD55" s="2">
        <f t="shared" si="0"/>
        <v>1.0600000000000023</v>
      </c>
      <c r="AE55" s="138">
        <f t="shared" si="1"/>
        <v>2.6153114598193028E-2</v>
      </c>
    </row>
    <row r="56" spans="1:31" x14ac:dyDescent="0.25">
      <c r="O56" s="2"/>
      <c r="P56" s="83">
        <v>0.94</v>
      </c>
      <c r="Q56" s="83">
        <f t="shared" si="2"/>
        <v>35.174799999999998</v>
      </c>
      <c r="R56" s="83"/>
      <c r="W56" s="94">
        <v>42559</v>
      </c>
      <c r="X56" s="368">
        <v>40.93</v>
      </c>
      <c r="Y56" s="40">
        <v>42.27</v>
      </c>
      <c r="Z56" s="40">
        <v>40.340000000000003</v>
      </c>
      <c r="AA56" s="368">
        <v>42.06</v>
      </c>
      <c r="AB56" s="95">
        <v>2021100</v>
      </c>
      <c r="AC56" s="243">
        <v>42.06</v>
      </c>
      <c r="AD56" s="2">
        <f t="shared" si="0"/>
        <v>1.9299999999999997</v>
      </c>
      <c r="AE56" s="138">
        <f t="shared" si="1"/>
        <v>3.6215816703621506E-2</v>
      </c>
    </row>
    <row r="57" spans="1:31" x14ac:dyDescent="0.25">
      <c r="O57" s="2"/>
      <c r="P57" s="83">
        <v>0.93</v>
      </c>
      <c r="Q57" s="83">
        <f t="shared" si="2"/>
        <v>34.800600000000003</v>
      </c>
      <c r="R57" s="83"/>
      <c r="W57" s="94">
        <v>42558</v>
      </c>
      <c r="X57" s="368">
        <v>40.26</v>
      </c>
      <c r="Y57" s="40">
        <v>41.06</v>
      </c>
      <c r="Z57" s="40">
        <v>40.119999999999997</v>
      </c>
      <c r="AA57" s="368">
        <v>40.590000000000003</v>
      </c>
      <c r="AB57" s="95">
        <v>1468100</v>
      </c>
      <c r="AC57" s="243">
        <v>40.590000000000003</v>
      </c>
      <c r="AD57" s="2">
        <f t="shared" si="0"/>
        <v>0.94000000000000483</v>
      </c>
      <c r="AE57" s="138">
        <f t="shared" si="1"/>
        <v>7.1960297766751058E-3</v>
      </c>
    </row>
    <row r="58" spans="1:31" x14ac:dyDescent="0.25">
      <c r="O58" s="2"/>
      <c r="P58" s="83">
        <v>0.92</v>
      </c>
      <c r="Q58" s="83">
        <f t="shared" si="2"/>
        <v>34.426400000000001</v>
      </c>
      <c r="R58" s="83"/>
      <c r="W58" s="94">
        <v>42557</v>
      </c>
      <c r="X58" s="368">
        <v>40.299999999999997</v>
      </c>
      <c r="Y58" s="40">
        <v>40.74</v>
      </c>
      <c r="Z58" s="40">
        <v>39.799999999999997</v>
      </c>
      <c r="AA58" s="368">
        <v>40.299999999999997</v>
      </c>
      <c r="AB58" s="95">
        <v>1978600</v>
      </c>
      <c r="AC58" s="243">
        <v>40.299999999999997</v>
      </c>
      <c r="AD58" s="2">
        <f t="shared" si="0"/>
        <v>0.94000000000000483</v>
      </c>
      <c r="AE58" s="138">
        <f t="shared" si="1"/>
        <v>-5.1839052085904669E-3</v>
      </c>
    </row>
    <row r="59" spans="1:31" x14ac:dyDescent="0.25">
      <c r="O59" s="2"/>
      <c r="P59" s="83">
        <v>0.91</v>
      </c>
      <c r="Q59" s="83">
        <f t="shared" si="2"/>
        <v>34.052200000000006</v>
      </c>
      <c r="R59" s="83"/>
      <c r="W59" s="94">
        <v>42556</v>
      </c>
      <c r="X59" s="368">
        <v>40.75</v>
      </c>
      <c r="Y59" s="40">
        <v>41.31</v>
      </c>
      <c r="Z59" s="40">
        <v>40.159999999999997</v>
      </c>
      <c r="AA59" s="368">
        <v>40.51</v>
      </c>
      <c r="AB59" s="95">
        <v>1959700</v>
      </c>
      <c r="AC59" s="243">
        <v>40.51</v>
      </c>
      <c r="AD59" s="2">
        <f t="shared" si="0"/>
        <v>1.1500000000000057</v>
      </c>
      <c r="AE59" s="138">
        <f t="shared" si="1"/>
        <v>-1.3395031660983991E-2</v>
      </c>
    </row>
    <row r="60" spans="1:31" x14ac:dyDescent="0.25">
      <c r="O60" s="2"/>
      <c r="P60" s="83">
        <v>0.9</v>
      </c>
      <c r="Q60" s="83">
        <f t="shared" si="2"/>
        <v>33.678000000000004</v>
      </c>
      <c r="R60" s="83"/>
      <c r="W60" s="94">
        <v>42552</v>
      </c>
      <c r="X60" s="368">
        <v>40</v>
      </c>
      <c r="Y60" s="40">
        <v>41.19</v>
      </c>
      <c r="Z60" s="40">
        <v>39.97</v>
      </c>
      <c r="AA60" s="368">
        <v>41.06</v>
      </c>
      <c r="AB60" s="95">
        <v>1952600</v>
      </c>
      <c r="AC60" s="243">
        <v>41.06</v>
      </c>
      <c r="AD60" s="2">
        <f t="shared" si="0"/>
        <v>1.2199999999999989</v>
      </c>
      <c r="AE60" s="138">
        <f t="shared" si="1"/>
        <v>3.0622489959839294E-2</v>
      </c>
    </row>
    <row r="61" spans="1:31" x14ac:dyDescent="0.25">
      <c r="W61" s="94">
        <v>42551</v>
      </c>
      <c r="X61" s="368">
        <v>39.5</v>
      </c>
      <c r="Y61" s="40">
        <v>39.869999999999997</v>
      </c>
      <c r="Z61" s="40">
        <v>38.619999999999997</v>
      </c>
      <c r="AA61" s="368">
        <v>39.840000000000003</v>
      </c>
      <c r="AB61" s="95">
        <v>2012100</v>
      </c>
      <c r="AC61" s="243">
        <v>39.840000000000003</v>
      </c>
      <c r="AD61" s="2">
        <f t="shared" si="0"/>
        <v>1.25</v>
      </c>
      <c r="AE61" s="138">
        <f t="shared" si="1"/>
        <v>1.4256619144602967E-2</v>
      </c>
    </row>
    <row r="62" spans="1:31" x14ac:dyDescent="0.25">
      <c r="W62" s="94">
        <v>42550</v>
      </c>
      <c r="X62" s="368">
        <v>38.76</v>
      </c>
      <c r="Y62" s="40">
        <v>39.61</v>
      </c>
      <c r="Z62" s="40">
        <v>38.49</v>
      </c>
      <c r="AA62" s="368">
        <v>39.28</v>
      </c>
      <c r="AB62" s="95">
        <v>3368600</v>
      </c>
      <c r="AC62" s="243">
        <v>39.28</v>
      </c>
      <c r="AD62" s="2">
        <f t="shared" si="0"/>
        <v>1.1199999999999974</v>
      </c>
      <c r="AE62" s="138">
        <f t="shared" si="1"/>
        <v>2.1852237252861784E-2</v>
      </c>
    </row>
    <row r="63" spans="1:31" x14ac:dyDescent="0.25">
      <c r="W63" s="94">
        <v>42549</v>
      </c>
      <c r="X63" s="368">
        <v>39.409999999999997</v>
      </c>
      <c r="Y63" s="40">
        <v>39.74</v>
      </c>
      <c r="Z63" s="40">
        <v>38.22</v>
      </c>
      <c r="AA63" s="368">
        <v>38.44</v>
      </c>
      <c r="AB63" s="95">
        <v>3171200</v>
      </c>
      <c r="AC63" s="243">
        <v>38.44</v>
      </c>
      <c r="AD63" s="2">
        <f t="shared" si="0"/>
        <v>1.5200000000000031</v>
      </c>
      <c r="AE63" s="138">
        <f t="shared" si="1"/>
        <v>6.0193666579428928E-3</v>
      </c>
    </row>
    <row r="64" spans="1:31" x14ac:dyDescent="0.25">
      <c r="W64" s="94">
        <v>42548</v>
      </c>
      <c r="X64" s="368">
        <v>39.54</v>
      </c>
      <c r="Y64" s="40">
        <v>40.04</v>
      </c>
      <c r="Z64" s="40">
        <v>38.17</v>
      </c>
      <c r="AA64" s="368">
        <v>38.21</v>
      </c>
      <c r="AB64" s="95">
        <v>4098100</v>
      </c>
      <c r="AC64" s="243">
        <v>38.21</v>
      </c>
      <c r="AD64" s="2">
        <f t="shared" si="0"/>
        <v>1.8699999999999974</v>
      </c>
      <c r="AE64" s="138">
        <f t="shared" si="1"/>
        <v>-5.3739474987617664E-2</v>
      </c>
    </row>
    <row r="65" spans="23:31" x14ac:dyDescent="0.25">
      <c r="W65" s="94">
        <v>42545</v>
      </c>
      <c r="X65" s="368">
        <v>41.7</v>
      </c>
      <c r="Y65" s="40">
        <v>42.01</v>
      </c>
      <c r="Z65" s="40">
        <v>40.369999999999997</v>
      </c>
      <c r="AA65" s="368">
        <v>40.380000000000003</v>
      </c>
      <c r="AB65" s="95">
        <v>7220100</v>
      </c>
      <c r="AC65" s="243">
        <v>40.380000000000003</v>
      </c>
      <c r="AD65" s="2">
        <f t="shared" si="0"/>
        <v>1.6400000000000006</v>
      </c>
      <c r="AE65" s="138">
        <f t="shared" si="1"/>
        <v>-8.7044992086818818E-2</v>
      </c>
    </row>
    <row r="66" spans="23:31" x14ac:dyDescent="0.25">
      <c r="W66" s="94">
        <v>42544</v>
      </c>
      <c r="X66" s="368">
        <v>44.88</v>
      </c>
      <c r="Y66" s="40">
        <v>44.88</v>
      </c>
      <c r="Z66" s="40">
        <v>44.11</v>
      </c>
      <c r="AA66" s="368">
        <v>44.23</v>
      </c>
      <c r="AB66" s="95">
        <v>1579800</v>
      </c>
      <c r="AC66" s="243">
        <v>44.23</v>
      </c>
      <c r="AD66" s="2">
        <f t="shared" si="0"/>
        <v>0.77000000000000313</v>
      </c>
      <c r="AE66" s="138">
        <f t="shared" si="1"/>
        <v>-2.2603978300195227E-4</v>
      </c>
    </row>
    <row r="67" spans="23:31" x14ac:dyDescent="0.25">
      <c r="W67" s="94">
        <v>42543</v>
      </c>
      <c r="X67" s="368">
        <v>44.29</v>
      </c>
      <c r="Y67" s="40">
        <v>44.79</v>
      </c>
      <c r="Z67" s="40">
        <v>43.95</v>
      </c>
      <c r="AA67" s="368">
        <v>44.24</v>
      </c>
      <c r="AB67" s="95">
        <v>1241800</v>
      </c>
      <c r="AC67" s="243">
        <v>44.24</v>
      </c>
      <c r="AD67" s="2">
        <f t="shared" si="0"/>
        <v>0.83999999999999631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421" priority="19">
      <formula>F26&gt;0</formula>
    </cfRule>
    <cfRule type="expression" dxfId="420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9" priority="11">
      <formula>F28&gt;0</formula>
    </cfRule>
    <cfRule type="expression" dxfId="418" priority="12">
      <formula>F28&lt;0</formula>
    </cfRule>
  </conditionalFormatting>
  <conditionalFormatting sqref="F28:F35">
    <cfRule type="expression" dxfId="417" priority="13">
      <formula>F28&gt;0</formula>
    </cfRule>
    <cfRule type="expression" dxfId="416" priority="14">
      <formula>F28&lt;0</formula>
    </cfRule>
  </conditionalFormatting>
  <conditionalFormatting sqref="H26:H35">
    <cfRule type="expression" dxfId="415" priority="9">
      <formula>H26&gt;0</formula>
    </cfRule>
    <cfRule type="expression" dxfId="414" priority="10">
      <formula>H26&lt;0</formula>
    </cfRule>
  </conditionalFormatting>
  <conditionalFormatting sqref="F21:F25">
    <cfRule type="expression" dxfId="413" priority="7">
      <formula>F21&gt;0</formula>
    </cfRule>
    <cfRule type="expression" dxfId="412" priority="8">
      <formula>F21&lt;0</formula>
    </cfRule>
  </conditionalFormatting>
  <conditionalFormatting sqref="H21:H25">
    <cfRule type="expression" dxfId="411" priority="5">
      <formula>H21&gt;0</formula>
    </cfRule>
    <cfRule type="expression" dxfId="410" priority="6">
      <formula>H21&lt;0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42636</v>
      </c>
      <c r="X2" s="368">
        <v>216.72</v>
      </c>
      <c r="Y2" s="40">
        <v>216.88</v>
      </c>
      <c r="Z2" s="40">
        <v>215.88</v>
      </c>
      <c r="AA2" s="368">
        <v>215.99</v>
      </c>
      <c r="AB2" s="95">
        <v>70613200</v>
      </c>
      <c r="AC2" s="243">
        <v>215.99</v>
      </c>
      <c r="AD2" s="2">
        <f>Y2-Z2</f>
        <v>1</v>
      </c>
      <c r="AE2" s="138">
        <f>AC2/AC3-1</f>
        <v>-5.4793259047793974E-3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215.99</v>
      </c>
      <c r="T3" s="121"/>
      <c r="W3" s="94">
        <v>42635</v>
      </c>
      <c r="X3" s="368">
        <v>217</v>
      </c>
      <c r="Y3" s="40">
        <v>217.53</v>
      </c>
      <c r="Z3" s="40">
        <v>216.71</v>
      </c>
      <c r="AA3" s="368">
        <v>217.18</v>
      </c>
      <c r="AB3" s="95">
        <v>76678700</v>
      </c>
      <c r="AC3" s="243">
        <v>217.18</v>
      </c>
      <c r="AD3" s="2">
        <f>Y3-Z3</f>
        <v>0.81999999999999318</v>
      </c>
      <c r="AE3" s="138">
        <f>AC3/AC4-1</f>
        <v>6.3015475859513614E-3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215.99</v>
      </c>
      <c r="R4" s="529">
        <v>-5.4999999999999997E-3</v>
      </c>
      <c r="T4" s="121"/>
      <c r="W4" s="94">
        <v>42634</v>
      </c>
      <c r="X4" s="368">
        <v>214.24</v>
      </c>
      <c r="Y4" s="40">
        <v>216.03</v>
      </c>
      <c r="Z4" s="40">
        <v>213.44</v>
      </c>
      <c r="AA4" s="368">
        <v>215.82</v>
      </c>
      <c r="AB4" s="95">
        <v>110284400</v>
      </c>
      <c r="AC4" s="243">
        <v>215.82</v>
      </c>
      <c r="AD4" s="2">
        <f t="shared" ref="AD4:AD67" si="0">Y4-Z4</f>
        <v>2.5900000000000034</v>
      </c>
      <c r="AE4" s="138">
        <f t="shared" ref="AE4:AE67" si="1">AC4/AC5-1</f>
        <v>1.1245431543435602E-2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42633</v>
      </c>
      <c r="X5" s="368">
        <v>214.41</v>
      </c>
      <c r="Y5" s="40">
        <v>214.59</v>
      </c>
      <c r="Z5" s="40">
        <v>213.38</v>
      </c>
      <c r="AA5" s="368">
        <v>213.42</v>
      </c>
      <c r="AB5" s="95">
        <v>69665300</v>
      </c>
      <c r="AC5" s="243">
        <v>213.42</v>
      </c>
      <c r="AD5" s="2">
        <f t="shared" si="0"/>
        <v>1.210000000000008</v>
      </c>
      <c r="AE5" s="138">
        <f t="shared" si="1"/>
        <v>4.6858160348550726E-5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42632</v>
      </c>
      <c r="X6" s="368">
        <v>214.13</v>
      </c>
      <c r="Y6" s="40">
        <v>214.88</v>
      </c>
      <c r="Z6" s="40">
        <v>213.03</v>
      </c>
      <c r="AA6" s="368">
        <v>213.41</v>
      </c>
      <c r="AB6" s="95">
        <v>80250500</v>
      </c>
      <c r="AC6" s="243">
        <v>213.41</v>
      </c>
      <c r="AD6" s="2">
        <f t="shared" si="0"/>
        <v>1.8499999999999943</v>
      </c>
      <c r="AE6" s="138">
        <f t="shared" si="1"/>
        <v>1.8746777897549194E-4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42629</v>
      </c>
      <c r="X7" s="368">
        <v>213.48</v>
      </c>
      <c r="Y7" s="40">
        <v>213.69</v>
      </c>
      <c r="Z7" s="40">
        <v>212.57</v>
      </c>
      <c r="AA7" s="368">
        <v>213.37</v>
      </c>
      <c r="AB7" s="95">
        <v>155236400</v>
      </c>
      <c r="AC7" s="243">
        <v>213.37</v>
      </c>
      <c r="AD7" s="2">
        <f t="shared" si="0"/>
        <v>1.1200000000000045</v>
      </c>
      <c r="AE7" s="138" t="e">
        <f t="shared" si="1"/>
        <v>#DIV/0!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42629</v>
      </c>
      <c r="X8" s="368" t="s">
        <v>413</v>
      </c>
      <c r="Y8" s="40"/>
      <c r="Z8" s="40"/>
      <c r="AA8" s="368"/>
      <c r="AB8" s="95"/>
      <c r="AC8" s="243"/>
      <c r="AD8" s="2">
        <f t="shared" si="0"/>
        <v>0</v>
      </c>
      <c r="AE8" s="138">
        <f t="shared" si="1"/>
        <v>-1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42628</v>
      </c>
      <c r="X9" s="368">
        <v>212.96</v>
      </c>
      <c r="Y9" s="40">
        <v>215.73</v>
      </c>
      <c r="Z9" s="40">
        <v>212.75</v>
      </c>
      <c r="AA9" s="368">
        <v>215.28</v>
      </c>
      <c r="AB9" s="95">
        <v>134427900</v>
      </c>
      <c r="AC9" s="243">
        <v>214.2</v>
      </c>
      <c r="AD9" s="2">
        <f t="shared" si="0"/>
        <v>2.9799999999999898</v>
      </c>
      <c r="AE9" s="138">
        <f t="shared" si="1"/>
        <v>9.9962278385514747E-3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42627</v>
      </c>
      <c r="X10" s="368">
        <v>213.29</v>
      </c>
      <c r="Y10" s="40">
        <v>214.7</v>
      </c>
      <c r="Z10" s="40">
        <v>212.5</v>
      </c>
      <c r="AA10" s="368">
        <v>213.15</v>
      </c>
      <c r="AB10" s="95">
        <v>134185500</v>
      </c>
      <c r="AC10" s="243">
        <v>212.08</v>
      </c>
      <c r="AD10" s="2">
        <f t="shared" si="0"/>
        <v>2.1999999999999886</v>
      </c>
      <c r="AE10" s="138">
        <f t="shared" si="1"/>
        <v>-3.7707390648555883E-4</v>
      </c>
    </row>
    <row r="11" spans="1:40" x14ac:dyDescent="0.25">
      <c r="O11" s="11" t="s">
        <v>182</v>
      </c>
      <c r="Q11" s="138">
        <v>0</v>
      </c>
      <c r="W11" s="94">
        <v>42626</v>
      </c>
      <c r="X11" s="368">
        <v>214.84</v>
      </c>
      <c r="Y11" s="40">
        <v>215.15</v>
      </c>
      <c r="Z11" s="40">
        <v>212.5</v>
      </c>
      <c r="AA11" s="368">
        <v>213.23</v>
      </c>
      <c r="AB11" s="95">
        <v>182828800</v>
      </c>
      <c r="AC11" s="243">
        <v>212.16</v>
      </c>
      <c r="AD11" s="2">
        <f t="shared" si="0"/>
        <v>2.6500000000000057</v>
      </c>
      <c r="AE11" s="138">
        <f t="shared" si="1"/>
        <v>-1.435540069686414E-2</v>
      </c>
      <c r="AK11" s="234"/>
      <c r="AN11" s="234"/>
    </row>
    <row r="12" spans="1:40" x14ac:dyDescent="0.25">
      <c r="W12" s="94">
        <v>42625</v>
      </c>
      <c r="X12" s="368">
        <v>212.39</v>
      </c>
      <c r="Y12" s="40">
        <v>216.81</v>
      </c>
      <c r="Z12" s="40">
        <v>212.31</v>
      </c>
      <c r="AA12" s="368">
        <v>216.34</v>
      </c>
      <c r="AB12" s="95">
        <v>168110900</v>
      </c>
      <c r="AC12" s="243">
        <v>215.25</v>
      </c>
      <c r="AD12" s="2">
        <f t="shared" si="0"/>
        <v>4.5</v>
      </c>
      <c r="AE12" s="138">
        <f t="shared" si="1"/>
        <v>1.4325432354742818E-2</v>
      </c>
    </row>
    <row r="13" spans="1:40" x14ac:dyDescent="0.25">
      <c r="W13" s="94">
        <v>42622</v>
      </c>
      <c r="X13" s="368">
        <v>216.97</v>
      </c>
      <c r="Y13" s="40">
        <v>217.03</v>
      </c>
      <c r="Z13" s="40">
        <v>213.25</v>
      </c>
      <c r="AA13" s="368">
        <v>213.28</v>
      </c>
      <c r="AB13" s="95">
        <v>221589100</v>
      </c>
      <c r="AC13" s="243">
        <v>212.21</v>
      </c>
      <c r="AD13" s="2">
        <f t="shared" si="0"/>
        <v>3.7800000000000011</v>
      </c>
      <c r="AE13" s="138">
        <f t="shared" si="1"/>
        <v>-2.3917943056897095E-2</v>
      </c>
      <c r="AK13" s="234"/>
      <c r="AN13" s="234"/>
    </row>
    <row r="14" spans="1:40" x14ac:dyDescent="0.25">
      <c r="T14" s="84"/>
      <c r="U14" s="11"/>
      <c r="W14" s="94">
        <v>42621</v>
      </c>
      <c r="X14" s="368">
        <v>218.62</v>
      </c>
      <c r="Y14" s="40">
        <v>218.94</v>
      </c>
      <c r="Z14" s="40">
        <v>218.15</v>
      </c>
      <c r="AA14" s="368">
        <v>218.51</v>
      </c>
      <c r="AB14" s="95">
        <v>74102900</v>
      </c>
      <c r="AC14" s="243">
        <v>217.41</v>
      </c>
      <c r="AD14" s="2">
        <f t="shared" si="0"/>
        <v>0.78999999999999204</v>
      </c>
      <c r="AE14" s="138">
        <f t="shared" si="1"/>
        <v>-2.2945252627231127E-3</v>
      </c>
    </row>
    <row r="15" spans="1:40" x14ac:dyDescent="0.25">
      <c r="W15" s="94">
        <v>42620</v>
      </c>
      <c r="X15" s="368">
        <v>218.84</v>
      </c>
      <c r="Y15" s="40">
        <v>219.22</v>
      </c>
      <c r="Z15" s="40">
        <v>218.3</v>
      </c>
      <c r="AA15" s="368">
        <v>219.01</v>
      </c>
      <c r="AB15" s="95">
        <v>76554900</v>
      </c>
      <c r="AC15" s="243">
        <v>217.91</v>
      </c>
      <c r="AD15" s="2">
        <f t="shared" si="0"/>
        <v>0.91999999999998749</v>
      </c>
      <c r="AE15" s="138">
        <f t="shared" si="1"/>
        <v>-9.1772587528127225E-5</v>
      </c>
      <c r="AK15" s="234"/>
      <c r="AN15" s="234"/>
    </row>
    <row r="16" spans="1:40" x14ac:dyDescent="0.25">
      <c r="W16" s="94">
        <v>42619</v>
      </c>
      <c r="X16" s="368">
        <v>218.7</v>
      </c>
      <c r="Y16" s="40">
        <v>219.12</v>
      </c>
      <c r="Z16" s="40">
        <v>217.86</v>
      </c>
      <c r="AA16" s="368">
        <v>219.03</v>
      </c>
      <c r="AB16" s="95">
        <v>56702100</v>
      </c>
      <c r="AC16" s="243">
        <v>217.93</v>
      </c>
      <c r="AD16" s="2">
        <f t="shared" si="0"/>
        <v>1.2599999999999909</v>
      </c>
      <c r="AE16" s="138">
        <f t="shared" si="1"/>
        <v>3.0376950338288911E-3</v>
      </c>
    </row>
    <row r="17" spans="1:40" x14ac:dyDescent="0.25">
      <c r="W17" s="94">
        <v>42615</v>
      </c>
      <c r="X17" s="368">
        <v>218.39</v>
      </c>
      <c r="Y17" s="40">
        <v>218.87</v>
      </c>
      <c r="Z17" s="40">
        <v>217.7</v>
      </c>
      <c r="AA17" s="368">
        <v>218.37</v>
      </c>
      <c r="AB17" s="95">
        <v>79293900</v>
      </c>
      <c r="AC17" s="243">
        <v>217.27</v>
      </c>
      <c r="AD17" s="2">
        <f t="shared" si="0"/>
        <v>1.1700000000000159</v>
      </c>
      <c r="AE17" s="138">
        <f t="shared" si="1"/>
        <v>4.4845122515024816E-3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42614</v>
      </c>
      <c r="X18" s="368">
        <v>217.37</v>
      </c>
      <c r="Y18" s="40">
        <v>217.73</v>
      </c>
      <c r="Z18" s="40">
        <v>216.03</v>
      </c>
      <c r="AA18" s="368">
        <v>217.39</v>
      </c>
      <c r="AB18" s="95">
        <v>97844200</v>
      </c>
      <c r="AC18" s="243">
        <v>216.3</v>
      </c>
      <c r="AD18" s="2">
        <f t="shared" si="0"/>
        <v>1.6999999999999886</v>
      </c>
      <c r="AE18" s="138">
        <f t="shared" si="1"/>
        <v>4.6234222571550632E-5</v>
      </c>
    </row>
    <row r="19" spans="1:40" x14ac:dyDescent="0.25">
      <c r="W19" s="94">
        <v>42613</v>
      </c>
      <c r="X19" s="368">
        <v>217.61</v>
      </c>
      <c r="Y19" s="40">
        <v>217.75</v>
      </c>
      <c r="Z19" s="40">
        <v>216.47</v>
      </c>
      <c r="AA19" s="368">
        <v>217.38</v>
      </c>
      <c r="AB19" s="95">
        <v>85269500</v>
      </c>
      <c r="AC19" s="243">
        <v>216.29</v>
      </c>
      <c r="AD19" s="2">
        <f t="shared" si="0"/>
        <v>1.2800000000000011</v>
      </c>
      <c r="AE19" s="138">
        <f t="shared" si="1"/>
        <v>-2.8123559243892204E-3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42612</v>
      </c>
      <c r="X20" s="368">
        <v>218.26</v>
      </c>
      <c r="Y20" s="40">
        <v>218.59</v>
      </c>
      <c r="Z20" s="40">
        <v>217.35</v>
      </c>
      <c r="AA20" s="368">
        <v>218</v>
      </c>
      <c r="AB20" s="95">
        <v>58114500</v>
      </c>
      <c r="AC20" s="243">
        <v>216.9</v>
      </c>
      <c r="AD20" s="2">
        <f t="shared" si="0"/>
        <v>1.2400000000000091</v>
      </c>
      <c r="AE20" s="138">
        <f t="shared" si="1"/>
        <v>-1.657000828500399E-3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42611</v>
      </c>
      <c r="X21" s="368">
        <v>217.44</v>
      </c>
      <c r="Y21" s="40">
        <v>218.67</v>
      </c>
      <c r="Z21" s="40">
        <v>217.4</v>
      </c>
      <c r="AA21" s="368">
        <v>218.36</v>
      </c>
      <c r="AB21" s="95">
        <v>70502200</v>
      </c>
      <c r="AC21" s="243">
        <v>217.26</v>
      </c>
      <c r="AD21" s="2">
        <f t="shared" si="0"/>
        <v>1.2699999999999818</v>
      </c>
      <c r="AE21" s="138">
        <f t="shared" si="1"/>
        <v>4.9028677150786404E-3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42608</v>
      </c>
      <c r="X22" s="368">
        <v>217.92</v>
      </c>
      <c r="Y22" s="40">
        <v>219.12</v>
      </c>
      <c r="Z22" s="40">
        <v>216.25</v>
      </c>
      <c r="AA22" s="368">
        <v>217.29</v>
      </c>
      <c r="AB22" s="95">
        <v>122506300</v>
      </c>
      <c r="AC22" s="243">
        <v>216.2</v>
      </c>
      <c r="AD22" s="2">
        <f t="shared" si="0"/>
        <v>2.8700000000000045</v>
      </c>
      <c r="AE22" s="138">
        <f t="shared" si="1"/>
        <v>-1.8928027330226138E-3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42607</v>
      </c>
      <c r="X23" s="368">
        <v>217.4</v>
      </c>
      <c r="Y23" s="40">
        <v>218.19</v>
      </c>
      <c r="Z23" s="40">
        <v>217.22</v>
      </c>
      <c r="AA23" s="368">
        <v>217.7</v>
      </c>
      <c r="AB23" s="95">
        <v>69224800</v>
      </c>
      <c r="AC23" s="243">
        <v>216.61</v>
      </c>
      <c r="AD23" s="2">
        <f t="shared" si="0"/>
        <v>0.96999999999999886</v>
      </c>
      <c r="AE23" s="138">
        <f t="shared" si="1"/>
        <v>-6.9200959586623867E-4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42606</v>
      </c>
      <c r="X24" s="368">
        <v>218.8</v>
      </c>
      <c r="Y24" s="40">
        <v>218.91</v>
      </c>
      <c r="Z24" s="40">
        <v>217.36</v>
      </c>
      <c r="AA24" s="368">
        <v>217.85</v>
      </c>
      <c r="AB24" s="95">
        <v>71728900</v>
      </c>
      <c r="AC24" s="243">
        <v>216.76</v>
      </c>
      <c r="AD24" s="2">
        <f t="shared" si="0"/>
        <v>1.5499999999999829</v>
      </c>
      <c r="AE24" s="138">
        <f t="shared" si="1"/>
        <v>-5.0947812915960178E-3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42605</v>
      </c>
      <c r="X25" s="368">
        <v>219.25</v>
      </c>
      <c r="Y25" s="40">
        <v>219.6</v>
      </c>
      <c r="Z25" s="40">
        <v>218.9</v>
      </c>
      <c r="AA25" s="368">
        <v>218.97</v>
      </c>
      <c r="AB25" s="95">
        <v>53399200</v>
      </c>
      <c r="AC25" s="243">
        <v>217.87</v>
      </c>
      <c r="AD25" s="2">
        <f t="shared" si="0"/>
        <v>0.69999999999998863</v>
      </c>
      <c r="AE25" s="138">
        <f t="shared" si="1"/>
        <v>2.0236397921169491E-3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42604</v>
      </c>
      <c r="X26" s="368">
        <v>218.26</v>
      </c>
      <c r="Y26" s="40">
        <v>218.8</v>
      </c>
      <c r="Z26" s="40">
        <v>217.83</v>
      </c>
      <c r="AA26" s="368">
        <v>218.53</v>
      </c>
      <c r="AB26" s="95">
        <v>61368800</v>
      </c>
      <c r="AC26" s="243">
        <v>217.43</v>
      </c>
      <c r="AD26" s="2">
        <f t="shared" si="0"/>
        <v>0.96999999999999886</v>
      </c>
      <c r="AE26" s="138">
        <f t="shared" si="1"/>
        <v>-4.5989698307491444E-5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42601</v>
      </c>
      <c r="X27" s="368">
        <v>218.31</v>
      </c>
      <c r="Y27" s="40">
        <v>218.75</v>
      </c>
      <c r="Z27" s="40">
        <v>217.74</v>
      </c>
      <c r="AA27" s="368">
        <v>218.54</v>
      </c>
      <c r="AB27" s="95">
        <v>75443000</v>
      </c>
      <c r="AC27" s="243">
        <v>217.44</v>
      </c>
      <c r="AD27" s="2">
        <f t="shared" si="0"/>
        <v>1.0099999999999909</v>
      </c>
      <c r="AE27" s="138">
        <f t="shared" si="1"/>
        <v>-1.4695077149154967E-3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42600</v>
      </c>
      <c r="X28" s="368">
        <v>218.34</v>
      </c>
      <c r="Y28" s="40">
        <v>218.9</v>
      </c>
      <c r="Z28" s="40">
        <v>218.21</v>
      </c>
      <c r="AA28" s="368">
        <v>218.86</v>
      </c>
      <c r="AB28" s="95">
        <v>52989300</v>
      </c>
      <c r="AC28" s="243">
        <v>217.76</v>
      </c>
      <c r="AD28" s="2">
        <f t="shared" si="0"/>
        <v>0.68999999999999773</v>
      </c>
      <c r="AE28" s="138">
        <f t="shared" si="1"/>
        <v>2.2552584342061532E-3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42599</v>
      </c>
      <c r="X29" s="368">
        <v>218</v>
      </c>
      <c r="Y29" s="40">
        <v>218.53</v>
      </c>
      <c r="Z29" s="40">
        <v>217.02</v>
      </c>
      <c r="AA29" s="368">
        <v>218.37</v>
      </c>
      <c r="AB29" s="95">
        <v>75134300</v>
      </c>
      <c r="AC29" s="243">
        <v>217.27</v>
      </c>
      <c r="AD29" s="2">
        <f t="shared" si="0"/>
        <v>1.5099999999999909</v>
      </c>
      <c r="AE29" s="138">
        <f t="shared" si="1"/>
        <v>1.8906206769344625E-3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42598</v>
      </c>
      <c r="X30" s="368">
        <v>218.6</v>
      </c>
      <c r="Y30" s="40">
        <v>218.68</v>
      </c>
      <c r="Z30" s="40">
        <v>217.96</v>
      </c>
      <c r="AA30" s="368">
        <v>217.96</v>
      </c>
      <c r="AB30" s="95">
        <v>53213600</v>
      </c>
      <c r="AC30" s="243">
        <v>216.86</v>
      </c>
      <c r="AD30" s="2">
        <f t="shared" si="0"/>
        <v>0.71999999999999886</v>
      </c>
      <c r="AE30" s="138">
        <f t="shared" si="1"/>
        <v>-5.1837240240377724E-3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42597</v>
      </c>
      <c r="X31" s="368">
        <v>218.89</v>
      </c>
      <c r="Y31" s="40">
        <v>219.5</v>
      </c>
      <c r="Z31" s="40">
        <v>218.88</v>
      </c>
      <c r="AA31" s="368">
        <v>219.09</v>
      </c>
      <c r="AB31" s="95">
        <v>49813500</v>
      </c>
      <c r="AC31" s="243">
        <v>217.99</v>
      </c>
      <c r="AD31" s="2">
        <f t="shared" si="0"/>
        <v>0.62000000000000455</v>
      </c>
      <c r="AE31" s="138">
        <f t="shared" si="1"/>
        <v>2.8984173721016138E-3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42594</v>
      </c>
      <c r="X32" s="368">
        <v>218.29</v>
      </c>
      <c r="Y32" s="40">
        <v>218.71</v>
      </c>
      <c r="Z32" s="40">
        <v>217.99</v>
      </c>
      <c r="AA32" s="368">
        <v>218.46</v>
      </c>
      <c r="AB32" s="95">
        <v>61313500</v>
      </c>
      <c r="AC32" s="243">
        <v>217.36</v>
      </c>
      <c r="AD32" s="2">
        <f t="shared" si="0"/>
        <v>0.71999999999999886</v>
      </c>
      <c r="AE32" s="138">
        <f t="shared" si="1"/>
        <v>-8.7336244541480479E-4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42593</v>
      </c>
      <c r="X33" s="368">
        <v>218.26</v>
      </c>
      <c r="Y33" s="40">
        <v>218.94</v>
      </c>
      <c r="Z33" s="40">
        <v>217.95</v>
      </c>
      <c r="AA33" s="368">
        <v>218.65</v>
      </c>
      <c r="AB33" s="95">
        <v>72504300</v>
      </c>
      <c r="AC33" s="243">
        <v>217.55</v>
      </c>
      <c r="AD33" s="2">
        <f t="shared" si="0"/>
        <v>0.99000000000000909</v>
      </c>
      <c r="AE33" s="138">
        <f t="shared" si="1"/>
        <v>4.617871161394671E-3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42592</v>
      </c>
      <c r="X34" s="368">
        <v>218.31</v>
      </c>
      <c r="Y34" s="40">
        <v>218.4</v>
      </c>
      <c r="Z34" s="40">
        <v>217.23</v>
      </c>
      <c r="AA34" s="368">
        <v>217.64</v>
      </c>
      <c r="AB34" s="95">
        <v>57941100</v>
      </c>
      <c r="AC34" s="243">
        <v>216.55</v>
      </c>
      <c r="AD34" s="2">
        <f t="shared" si="0"/>
        <v>1.1700000000000159</v>
      </c>
      <c r="AE34" s="138">
        <f t="shared" si="1"/>
        <v>-2.4414962225907111E-3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42591</v>
      </c>
      <c r="X35" s="368">
        <v>218.13</v>
      </c>
      <c r="Y35" s="40">
        <v>218.76</v>
      </c>
      <c r="Z35" s="40">
        <v>217.8</v>
      </c>
      <c r="AA35" s="368">
        <v>218.18</v>
      </c>
      <c r="AB35" s="95">
        <v>51251700</v>
      </c>
      <c r="AC35" s="243">
        <v>217.08</v>
      </c>
      <c r="AD35" s="2">
        <f t="shared" si="0"/>
        <v>0.95999999999997954</v>
      </c>
      <c r="AE35" s="138">
        <f t="shared" si="1"/>
        <v>5.9921640931093201E-4</v>
      </c>
    </row>
    <row r="36" spans="1:31" x14ac:dyDescent="0.25">
      <c r="W36" s="94">
        <v>42590</v>
      </c>
      <c r="X36" s="368">
        <v>218.4</v>
      </c>
      <c r="Y36" s="40">
        <v>218.52</v>
      </c>
      <c r="Z36" s="40">
        <v>217.74</v>
      </c>
      <c r="AA36" s="368">
        <v>218.05</v>
      </c>
      <c r="AB36" s="95">
        <v>39906500</v>
      </c>
      <c r="AC36" s="243">
        <v>216.95</v>
      </c>
      <c r="AD36" s="2">
        <f t="shared" si="0"/>
        <v>0.78000000000000114</v>
      </c>
      <c r="AE36" s="138">
        <f t="shared" si="1"/>
        <v>-5.9885756403177393E-4</v>
      </c>
    </row>
    <row r="37" spans="1:31" x14ac:dyDescent="0.25">
      <c r="L37" t="s">
        <v>221</v>
      </c>
      <c r="M37" s="2">
        <f>M55+K55-F55</f>
        <v>160.82999999999993</v>
      </c>
      <c r="W37" s="94">
        <v>42587</v>
      </c>
      <c r="X37" s="368">
        <v>216.41</v>
      </c>
      <c r="Y37" s="40">
        <v>218.23</v>
      </c>
      <c r="Z37" s="40">
        <v>216.41</v>
      </c>
      <c r="AA37" s="368">
        <v>218.18</v>
      </c>
      <c r="AB37" s="95">
        <v>71892200</v>
      </c>
      <c r="AC37" s="243">
        <v>217.08</v>
      </c>
      <c r="AD37" s="2">
        <f t="shared" si="0"/>
        <v>1.8199999999999932</v>
      </c>
      <c r="AE37" s="138">
        <f t="shared" si="1"/>
        <v>8.173880735649286E-3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42586</v>
      </c>
      <c r="X38" s="368">
        <v>216.31</v>
      </c>
      <c r="Y38" s="40">
        <v>216.78</v>
      </c>
      <c r="Z38" s="40">
        <v>214.25</v>
      </c>
      <c r="AA38" s="368">
        <v>216.41</v>
      </c>
      <c r="AB38" s="95">
        <v>46585500</v>
      </c>
      <c r="AC38" s="243">
        <v>215.32</v>
      </c>
      <c r="AD38" s="2">
        <f t="shared" si="0"/>
        <v>2.5300000000000011</v>
      </c>
      <c r="AE38" s="138">
        <f t="shared" si="1"/>
        <v>1.0693198196103371E-3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42585</v>
      </c>
      <c r="X39" s="368">
        <v>215.48</v>
      </c>
      <c r="Y39" s="40">
        <v>216.25</v>
      </c>
      <c r="Z39" s="40">
        <v>215.13</v>
      </c>
      <c r="AA39" s="368">
        <v>216.18</v>
      </c>
      <c r="AB39" s="95">
        <v>53993600</v>
      </c>
      <c r="AC39" s="243">
        <v>215.09</v>
      </c>
      <c r="AD39" s="2">
        <f t="shared" si="0"/>
        <v>1.1200000000000045</v>
      </c>
      <c r="AE39" s="138">
        <f t="shared" si="1"/>
        <v>2.8908472047373124E-3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237.58900000000003</v>
      </c>
      <c r="R40" s="34"/>
      <c r="T40" s="97" t="s">
        <v>98</v>
      </c>
      <c r="U40" s="129">
        <v>217.18</v>
      </c>
      <c r="W40" s="94">
        <v>42584</v>
      </c>
      <c r="X40" s="368">
        <v>216.65</v>
      </c>
      <c r="Y40" s="40">
        <v>216.83</v>
      </c>
      <c r="Z40" s="40">
        <v>214.57</v>
      </c>
      <c r="AA40" s="368">
        <v>215.55</v>
      </c>
      <c r="AB40" s="95">
        <v>92295500</v>
      </c>
      <c r="AC40" s="243">
        <v>214.47</v>
      </c>
      <c r="AD40" s="2">
        <f t="shared" si="0"/>
        <v>2.2600000000000193</v>
      </c>
      <c r="AE40" s="138">
        <f t="shared" si="1"/>
        <v>-6.3933287004864781E-3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235.42910000000003</v>
      </c>
      <c r="R41" s="34"/>
      <c r="T41" s="87" t="s">
        <v>99</v>
      </c>
      <c r="U41" s="130">
        <v>216.72</v>
      </c>
      <c r="W41" s="94">
        <v>42583</v>
      </c>
      <c r="X41" s="368">
        <v>217.19</v>
      </c>
      <c r="Y41" s="40">
        <v>217.65</v>
      </c>
      <c r="Z41" s="40">
        <v>216.41</v>
      </c>
      <c r="AA41" s="368">
        <v>216.94</v>
      </c>
      <c r="AB41" s="95">
        <v>73311400</v>
      </c>
      <c r="AC41" s="243">
        <v>215.85</v>
      </c>
      <c r="AD41" s="2">
        <f t="shared" si="0"/>
        <v>1.2400000000000091</v>
      </c>
      <c r="AE41" s="138">
        <f t="shared" si="1"/>
        <v>-8.3321760866550409E-4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233.26920000000001</v>
      </c>
      <c r="R42" s="34"/>
      <c r="T42" s="87" t="s">
        <v>100</v>
      </c>
      <c r="U42" s="130" t="s">
        <v>636</v>
      </c>
      <c r="W42" s="94">
        <v>42580</v>
      </c>
      <c r="X42" s="368">
        <v>216.46</v>
      </c>
      <c r="Y42" s="40">
        <v>217.54</v>
      </c>
      <c r="Z42" s="40">
        <v>216.13</v>
      </c>
      <c r="AA42" s="368">
        <v>217.12</v>
      </c>
      <c r="AB42" s="95">
        <v>79519400</v>
      </c>
      <c r="AC42" s="243">
        <v>216.03</v>
      </c>
      <c r="AD42" s="2">
        <f t="shared" si="0"/>
        <v>1.4099999999999966</v>
      </c>
      <c r="AE42" s="138">
        <f t="shared" si="1"/>
        <v>1.6227744807122413E-3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231.10930000000002</v>
      </c>
      <c r="R43" s="83"/>
      <c r="T43" s="87" t="s">
        <v>101</v>
      </c>
      <c r="U43" s="130" t="s">
        <v>637</v>
      </c>
      <c r="W43" s="94">
        <v>42579</v>
      </c>
      <c r="X43" s="368">
        <v>216.29</v>
      </c>
      <c r="Y43" s="40">
        <v>217.11</v>
      </c>
      <c r="Z43" s="40">
        <v>215.75</v>
      </c>
      <c r="AA43" s="368">
        <v>216.77</v>
      </c>
      <c r="AB43" s="95">
        <v>65035700</v>
      </c>
      <c r="AC43" s="243">
        <v>215.68</v>
      </c>
      <c r="AD43" s="2">
        <f t="shared" si="0"/>
        <v>1.3600000000000136</v>
      </c>
      <c r="AE43" s="138">
        <f t="shared" si="1"/>
        <v>1.1604697581582002E-3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228.94940000000003</v>
      </c>
      <c r="R44" s="83"/>
      <c r="T44" s="87" t="s">
        <v>236</v>
      </c>
      <c r="U44" s="130">
        <v>215.96</v>
      </c>
      <c r="W44" s="94">
        <v>42578</v>
      </c>
      <c r="X44" s="368">
        <v>217.19</v>
      </c>
      <c r="Y44" s="40">
        <v>217.27</v>
      </c>
      <c r="Z44" s="40">
        <v>215.62</v>
      </c>
      <c r="AA44" s="368">
        <v>216.52</v>
      </c>
      <c r="AB44" s="95">
        <v>84083900</v>
      </c>
      <c r="AC44" s="243">
        <v>215.43</v>
      </c>
      <c r="AD44" s="2">
        <f t="shared" si="0"/>
        <v>1.6500000000000057</v>
      </c>
      <c r="AE44" s="138">
        <f t="shared" si="1"/>
        <v>-1.0664935546693677E-3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226.78950000000003</v>
      </c>
      <c r="R45" s="83"/>
      <c r="T45" s="87" t="s">
        <v>237</v>
      </c>
      <c r="U45" s="130" t="s">
        <v>372</v>
      </c>
      <c r="W45" s="94">
        <v>42577</v>
      </c>
      <c r="X45" s="368">
        <v>216.53</v>
      </c>
      <c r="Y45" s="40">
        <v>217.17</v>
      </c>
      <c r="Z45" s="40">
        <v>215.76</v>
      </c>
      <c r="AA45" s="368">
        <v>216.75</v>
      </c>
      <c r="AB45" s="95">
        <v>70080500</v>
      </c>
      <c r="AC45" s="243">
        <v>215.66</v>
      </c>
      <c r="AD45" s="2">
        <f t="shared" si="0"/>
        <v>1.4099999999999966</v>
      </c>
      <c r="AE45" s="138">
        <f t="shared" si="1"/>
        <v>4.6390796066053674E-4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224.62960000000001</v>
      </c>
      <c r="R46" s="83"/>
      <c r="T46" s="87" t="s">
        <v>238</v>
      </c>
      <c r="U46" s="232">
        <v>7.7299999999999994E-2</v>
      </c>
      <c r="W46" s="94">
        <v>42576</v>
      </c>
      <c r="X46" s="368">
        <v>217</v>
      </c>
      <c r="Y46" s="40">
        <v>217.06</v>
      </c>
      <c r="Z46" s="40">
        <v>215.97</v>
      </c>
      <c r="AA46" s="368">
        <v>216.65</v>
      </c>
      <c r="AB46" s="95">
        <v>55873100</v>
      </c>
      <c r="AC46" s="243">
        <v>215.56</v>
      </c>
      <c r="AD46" s="2">
        <f t="shared" si="0"/>
        <v>1.0900000000000034</v>
      </c>
      <c r="AE46" s="138">
        <f t="shared" si="1"/>
        <v>-2.7295859356928354E-3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222.46970000000002</v>
      </c>
      <c r="R47" s="83"/>
      <c r="T47" s="87"/>
      <c r="U47" s="130"/>
      <c r="W47" s="94">
        <v>42573</v>
      </c>
      <c r="X47" s="368">
        <v>216.41</v>
      </c>
      <c r="Y47" s="40">
        <v>217.3</v>
      </c>
      <c r="Z47" s="40">
        <v>216.1</v>
      </c>
      <c r="AA47" s="368">
        <v>217.24</v>
      </c>
      <c r="AB47" s="95">
        <v>62787500</v>
      </c>
      <c r="AC47" s="243">
        <v>216.15</v>
      </c>
      <c r="AD47" s="2">
        <f t="shared" si="0"/>
        <v>1.2000000000000171</v>
      </c>
      <c r="AE47" s="138">
        <f t="shared" si="1"/>
        <v>4.5078538897667109E-3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220.30980000000002</v>
      </c>
      <c r="R48" s="83"/>
      <c r="T48" s="87" t="s">
        <v>105</v>
      </c>
      <c r="U48" s="130" t="s">
        <v>638</v>
      </c>
      <c r="W48" s="94">
        <v>42572</v>
      </c>
      <c r="X48" s="368">
        <v>216.96</v>
      </c>
      <c r="Y48" s="40">
        <v>217.22</v>
      </c>
      <c r="Z48" s="40">
        <v>215.75</v>
      </c>
      <c r="AA48" s="368">
        <v>216.27</v>
      </c>
      <c r="AB48" s="95">
        <v>67777300</v>
      </c>
      <c r="AC48" s="243">
        <v>215.18</v>
      </c>
      <c r="AD48" s="2">
        <f t="shared" si="0"/>
        <v>1.4699999999999989</v>
      </c>
      <c r="AE48" s="138">
        <f t="shared" si="1"/>
        <v>-3.7962962962962976E-3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218.1499</v>
      </c>
      <c r="R49" s="83"/>
      <c r="T49" s="87" t="s">
        <v>106</v>
      </c>
      <c r="U49" s="130" t="s">
        <v>346</v>
      </c>
      <c r="W49" s="94">
        <v>42571</v>
      </c>
      <c r="X49" s="368">
        <v>216.19</v>
      </c>
      <c r="Y49" s="40">
        <v>217.37</v>
      </c>
      <c r="Z49" s="40">
        <v>216.19</v>
      </c>
      <c r="AA49" s="368">
        <v>217.09</v>
      </c>
      <c r="AB49" s="95">
        <v>58159500</v>
      </c>
      <c r="AC49" s="243">
        <v>216</v>
      </c>
      <c r="AD49" s="2">
        <f t="shared" si="0"/>
        <v>1.1800000000000068</v>
      </c>
      <c r="AE49" s="138">
        <f t="shared" si="1"/>
        <v>4.1841004184099972E-3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215.99</v>
      </c>
      <c r="R50" s="83"/>
      <c r="T50" s="87" t="s">
        <v>107</v>
      </c>
      <c r="U50" s="131">
        <v>73630921</v>
      </c>
      <c r="W50" s="94">
        <v>42570</v>
      </c>
      <c r="X50" s="368">
        <v>215.92</v>
      </c>
      <c r="Y50" s="40">
        <v>216.23</v>
      </c>
      <c r="Z50" s="40">
        <v>215.63</v>
      </c>
      <c r="AA50" s="368">
        <v>216.19</v>
      </c>
      <c r="AB50" s="95">
        <v>54345700</v>
      </c>
      <c r="AC50" s="243">
        <v>215.1</v>
      </c>
      <c r="AD50" s="2">
        <f t="shared" si="0"/>
        <v>0.59999999999999432</v>
      </c>
      <c r="AE50" s="138">
        <f t="shared" si="1"/>
        <v>-1.021735091956133E-3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213.83010000000002</v>
      </c>
      <c r="R51" s="83"/>
      <c r="T51" s="87" t="s">
        <v>110</v>
      </c>
      <c r="U51" s="131">
        <v>93476200</v>
      </c>
      <c r="W51" s="94">
        <v>42569</v>
      </c>
      <c r="X51" s="368">
        <v>215.97</v>
      </c>
      <c r="Y51" s="40">
        <v>216.6</v>
      </c>
      <c r="Z51" s="40">
        <v>215.67</v>
      </c>
      <c r="AA51" s="368">
        <v>216.41</v>
      </c>
      <c r="AB51" s="95">
        <v>58725900</v>
      </c>
      <c r="AC51" s="243">
        <v>215.32</v>
      </c>
      <c r="AD51" s="2">
        <f t="shared" si="0"/>
        <v>0.93000000000000682</v>
      </c>
      <c r="AE51" s="138">
        <f t="shared" si="1"/>
        <v>2.6542491268917168E-3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211.67019999999999</v>
      </c>
      <c r="R52" s="83"/>
      <c r="T52" s="87" t="s">
        <v>239</v>
      </c>
      <c r="U52" s="130">
        <v>19</v>
      </c>
      <c r="W52" s="94">
        <v>42566</v>
      </c>
      <c r="X52" s="368">
        <v>216.78</v>
      </c>
      <c r="Y52" s="40">
        <v>217.01</v>
      </c>
      <c r="Z52" s="40">
        <v>215.31</v>
      </c>
      <c r="AA52" s="368">
        <v>215.83</v>
      </c>
      <c r="AB52" s="95">
        <v>107155400</v>
      </c>
      <c r="AC52" s="243">
        <v>214.75</v>
      </c>
      <c r="AD52" s="2">
        <f t="shared" si="0"/>
        <v>1.6999999999999886</v>
      </c>
      <c r="AE52" s="138">
        <f t="shared" si="1"/>
        <v>-1.3021438868995316E-3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209.5103</v>
      </c>
      <c r="R53" s="83"/>
      <c r="T53" s="87" t="s">
        <v>240</v>
      </c>
      <c r="U53" s="130">
        <v>2.0099999999999998</v>
      </c>
      <c r="W53" s="94">
        <v>42565</v>
      </c>
      <c r="X53" s="368">
        <v>216.4</v>
      </c>
      <c r="Y53" s="40">
        <v>216.67</v>
      </c>
      <c r="Z53" s="40">
        <v>215.66</v>
      </c>
      <c r="AA53" s="368">
        <v>216.12</v>
      </c>
      <c r="AB53" s="95">
        <v>91230900</v>
      </c>
      <c r="AC53" s="243">
        <v>215.03</v>
      </c>
      <c r="AD53" s="2">
        <f t="shared" si="0"/>
        <v>1.0099999999999909</v>
      </c>
      <c r="AE53" s="138">
        <f t="shared" si="1"/>
        <v>5.5649083426860813E-3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207.35040000000001</v>
      </c>
      <c r="R54" s="83"/>
      <c r="T54" s="87"/>
      <c r="U54" s="130"/>
      <c r="W54" s="94">
        <v>42564</v>
      </c>
      <c r="X54" s="368">
        <v>215.44</v>
      </c>
      <c r="Y54" s="40">
        <v>215.45</v>
      </c>
      <c r="Z54" s="40">
        <v>214.35</v>
      </c>
      <c r="AA54" s="368">
        <v>214.92</v>
      </c>
      <c r="AB54" s="95">
        <v>87324100</v>
      </c>
      <c r="AC54" s="243">
        <v>213.84</v>
      </c>
      <c r="AD54" s="2">
        <f t="shared" si="0"/>
        <v>1.0999999999999943</v>
      </c>
      <c r="AE54" s="138">
        <f t="shared" si="1"/>
        <v>-1.4027212792822041E-4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205.19049999999999</v>
      </c>
      <c r="R55" s="83"/>
      <c r="T55" s="87"/>
      <c r="U55" s="130"/>
      <c r="W55" s="94">
        <v>42563</v>
      </c>
      <c r="X55" s="368">
        <v>214.53</v>
      </c>
      <c r="Y55" s="40">
        <v>215.3</v>
      </c>
      <c r="Z55" s="40">
        <v>213.43</v>
      </c>
      <c r="AA55" s="368">
        <v>214.95</v>
      </c>
      <c r="AB55" s="95">
        <v>101275600</v>
      </c>
      <c r="AC55" s="243">
        <v>213.87</v>
      </c>
      <c r="AD55" s="2">
        <f t="shared" si="0"/>
        <v>1.8700000000000045</v>
      </c>
      <c r="AE55" s="138">
        <f t="shared" si="1"/>
        <v>7.2528611124194065E-3</v>
      </c>
    </row>
    <row r="56" spans="1:31" x14ac:dyDescent="0.25">
      <c r="O56" s="2"/>
      <c r="P56" s="83">
        <v>0.94</v>
      </c>
      <c r="Q56" s="83">
        <f t="shared" si="5"/>
        <v>203.03059999999999</v>
      </c>
      <c r="R56" s="83"/>
      <c r="W56" s="94">
        <v>42562</v>
      </c>
      <c r="X56" s="368">
        <v>213.19</v>
      </c>
      <c r="Y56" s="40">
        <v>214.07</v>
      </c>
      <c r="Z56" s="40">
        <v>212.95</v>
      </c>
      <c r="AA56" s="368">
        <v>213.4</v>
      </c>
      <c r="AB56" s="95">
        <v>73633900</v>
      </c>
      <c r="AC56" s="243">
        <v>212.33</v>
      </c>
      <c r="AD56" s="2">
        <f t="shared" si="0"/>
        <v>1.1200000000000045</v>
      </c>
      <c r="AE56" s="138">
        <f t="shared" si="1"/>
        <v>3.544758483788657E-3</v>
      </c>
    </row>
    <row r="57" spans="1:31" x14ac:dyDescent="0.25">
      <c r="O57" s="2"/>
      <c r="P57" s="83">
        <v>0.93</v>
      </c>
      <c r="Q57" s="83">
        <f t="shared" si="5"/>
        <v>200.87070000000003</v>
      </c>
      <c r="R57" s="83"/>
      <c r="W57" s="94">
        <v>42559</v>
      </c>
      <c r="X57" s="368">
        <v>211.05</v>
      </c>
      <c r="Y57" s="40">
        <v>212.94</v>
      </c>
      <c r="Z57" s="40">
        <v>210.78</v>
      </c>
      <c r="AA57" s="368">
        <v>212.65</v>
      </c>
      <c r="AB57" s="95">
        <v>133971000</v>
      </c>
      <c r="AC57" s="243">
        <v>211.58</v>
      </c>
      <c r="AD57" s="2">
        <f t="shared" si="0"/>
        <v>2.1599999999999966</v>
      </c>
      <c r="AE57" s="138">
        <f t="shared" si="1"/>
        <v>1.4869531849577955E-2</v>
      </c>
    </row>
    <row r="58" spans="1:31" x14ac:dyDescent="0.25">
      <c r="O58" s="2"/>
      <c r="P58" s="83">
        <v>0.92</v>
      </c>
      <c r="Q58" s="83">
        <f t="shared" si="5"/>
        <v>198.71080000000001</v>
      </c>
      <c r="R58" s="83"/>
      <c r="W58" s="94">
        <v>42558</v>
      </c>
      <c r="X58" s="368">
        <v>209.87</v>
      </c>
      <c r="Y58" s="40">
        <v>210.65</v>
      </c>
      <c r="Z58" s="40">
        <v>208.63</v>
      </c>
      <c r="AA58" s="368">
        <v>209.53</v>
      </c>
      <c r="AB58" s="95">
        <v>85593800</v>
      </c>
      <c r="AC58" s="243">
        <v>208.48</v>
      </c>
      <c r="AD58" s="2">
        <f t="shared" si="0"/>
        <v>2.0200000000000102</v>
      </c>
      <c r="AE58" s="138">
        <f t="shared" si="1"/>
        <v>-6.2317242701703801E-4</v>
      </c>
    </row>
    <row r="59" spans="1:31" x14ac:dyDescent="0.25">
      <c r="O59" s="2"/>
      <c r="P59" s="83">
        <v>0.91</v>
      </c>
      <c r="Q59" s="83">
        <f t="shared" si="5"/>
        <v>196.55090000000001</v>
      </c>
      <c r="R59" s="83"/>
      <c r="W59" s="94">
        <v>42557</v>
      </c>
      <c r="X59" s="368">
        <v>207.83</v>
      </c>
      <c r="Y59" s="40">
        <v>209.8</v>
      </c>
      <c r="Z59" s="40">
        <v>207.06</v>
      </c>
      <c r="AA59" s="368">
        <v>209.66</v>
      </c>
      <c r="AB59" s="95">
        <v>96021500</v>
      </c>
      <c r="AC59" s="243">
        <v>208.61</v>
      </c>
      <c r="AD59" s="2">
        <f t="shared" si="0"/>
        <v>2.7400000000000091</v>
      </c>
      <c r="AE59" s="138">
        <f t="shared" si="1"/>
        <v>6.0281635802468259E-3</v>
      </c>
    </row>
    <row r="60" spans="1:31" x14ac:dyDescent="0.25">
      <c r="O60" s="2"/>
      <c r="P60" s="83">
        <v>0.9</v>
      </c>
      <c r="Q60" s="83">
        <f t="shared" si="5"/>
        <v>194.39100000000002</v>
      </c>
      <c r="R60" s="83"/>
      <c r="W60" s="94">
        <v>42556</v>
      </c>
      <c r="X60" s="368">
        <v>208.95</v>
      </c>
      <c r="Y60" s="40">
        <v>209.08</v>
      </c>
      <c r="Z60" s="40">
        <v>207.71</v>
      </c>
      <c r="AA60" s="368">
        <v>208.41</v>
      </c>
      <c r="AB60" s="95">
        <v>109803700</v>
      </c>
      <c r="AC60" s="243">
        <v>207.36</v>
      </c>
      <c r="AD60" s="2">
        <f t="shared" si="0"/>
        <v>1.3700000000000045</v>
      </c>
      <c r="AE60" s="138">
        <f t="shared" si="1"/>
        <v>-7.1818442976155916E-3</v>
      </c>
    </row>
    <row r="61" spans="1:31" x14ac:dyDescent="0.25">
      <c r="W61" s="94">
        <v>42552</v>
      </c>
      <c r="X61" s="368">
        <v>209.48</v>
      </c>
      <c r="Y61" s="40">
        <v>210.49</v>
      </c>
      <c r="Z61" s="40">
        <v>209.29</v>
      </c>
      <c r="AA61" s="368">
        <v>209.92</v>
      </c>
      <c r="AB61" s="95">
        <v>106055300</v>
      </c>
      <c r="AC61" s="243">
        <v>208.86</v>
      </c>
      <c r="AD61" s="2">
        <f t="shared" si="0"/>
        <v>1.2000000000000171</v>
      </c>
      <c r="AE61" s="138">
        <f t="shared" si="1"/>
        <v>2.0630427481649338E-3</v>
      </c>
    </row>
    <row r="62" spans="1:31" x14ac:dyDescent="0.25">
      <c r="W62" s="94">
        <v>42551</v>
      </c>
      <c r="X62" s="368">
        <v>207.21</v>
      </c>
      <c r="Y62" s="40">
        <v>209.54</v>
      </c>
      <c r="Z62" s="40">
        <v>206.56</v>
      </c>
      <c r="AA62" s="368">
        <v>209.48</v>
      </c>
      <c r="AB62" s="95">
        <v>165021900</v>
      </c>
      <c r="AC62" s="243">
        <v>208.43</v>
      </c>
      <c r="AD62" s="2">
        <f t="shared" si="0"/>
        <v>2.9799999999999898</v>
      </c>
      <c r="AE62" s="138">
        <f t="shared" si="1"/>
        <v>1.3665985799046876E-2</v>
      </c>
    </row>
    <row r="63" spans="1:31" x14ac:dyDescent="0.25">
      <c r="W63" s="94">
        <v>42550</v>
      </c>
      <c r="X63" s="368">
        <v>204.84</v>
      </c>
      <c r="Y63" s="40">
        <v>206.93</v>
      </c>
      <c r="Z63" s="40">
        <v>204.72</v>
      </c>
      <c r="AA63" s="368">
        <v>206.66</v>
      </c>
      <c r="AB63" s="95">
        <v>137328600</v>
      </c>
      <c r="AC63" s="243">
        <v>205.62</v>
      </c>
      <c r="AD63" s="2">
        <f t="shared" si="0"/>
        <v>2.210000000000008</v>
      </c>
      <c r="AE63" s="138">
        <f t="shared" si="1"/>
        <v>1.7014541497675228E-2</v>
      </c>
    </row>
    <row r="64" spans="1:31" x14ac:dyDescent="0.25">
      <c r="W64" s="94">
        <v>42549</v>
      </c>
      <c r="X64" s="368">
        <v>201.48</v>
      </c>
      <c r="Y64" s="40">
        <v>203.23</v>
      </c>
      <c r="Z64" s="40">
        <v>201.12</v>
      </c>
      <c r="AA64" s="368">
        <v>203.2</v>
      </c>
      <c r="AB64" s="95">
        <v>159382400</v>
      </c>
      <c r="AC64" s="243">
        <v>202.18</v>
      </c>
      <c r="AD64" s="2">
        <f t="shared" si="0"/>
        <v>2.1099999999999852</v>
      </c>
      <c r="AE64" s="138">
        <f t="shared" si="1"/>
        <v>1.802618328298089E-2</v>
      </c>
    </row>
    <row r="65" spans="23:31" x14ac:dyDescent="0.25">
      <c r="W65" s="94">
        <v>42548</v>
      </c>
      <c r="X65" s="368">
        <v>201.59</v>
      </c>
      <c r="Y65" s="40">
        <v>201.6</v>
      </c>
      <c r="Z65" s="40">
        <v>198.65</v>
      </c>
      <c r="AA65" s="368">
        <v>199.6</v>
      </c>
      <c r="AB65" s="95">
        <v>230775800</v>
      </c>
      <c r="AC65" s="243">
        <v>198.6</v>
      </c>
      <c r="AD65" s="2">
        <f t="shared" si="0"/>
        <v>2.9499999999999886</v>
      </c>
      <c r="AE65" s="138">
        <f t="shared" si="1"/>
        <v>-1.7901295618633184E-2</v>
      </c>
    </row>
    <row r="66" spans="23:31" x14ac:dyDescent="0.25">
      <c r="W66" s="94">
        <v>42545</v>
      </c>
      <c r="X66" s="368">
        <v>203.63</v>
      </c>
      <c r="Y66" s="40">
        <v>210.85</v>
      </c>
      <c r="Z66" s="40">
        <v>202.72</v>
      </c>
      <c r="AA66" s="368">
        <v>203.24</v>
      </c>
      <c r="AB66" s="95">
        <v>333444400</v>
      </c>
      <c r="AC66" s="243">
        <v>202.22</v>
      </c>
      <c r="AD66" s="2">
        <f t="shared" si="0"/>
        <v>8.1299999999999955</v>
      </c>
      <c r="AE66" s="138">
        <f t="shared" si="1"/>
        <v>-3.5899880810488671E-2</v>
      </c>
    </row>
    <row r="67" spans="23:31" x14ac:dyDescent="0.25">
      <c r="W67" s="94">
        <v>42544</v>
      </c>
      <c r="X67" s="368">
        <v>209.81</v>
      </c>
      <c r="Y67" s="40">
        <v>210.87</v>
      </c>
      <c r="Z67" s="40">
        <v>209.27</v>
      </c>
      <c r="AA67" s="368">
        <v>210.81</v>
      </c>
      <c r="AB67" s="95">
        <v>102731400</v>
      </c>
      <c r="AC67" s="243">
        <v>209.75</v>
      </c>
      <c r="AD67" s="2">
        <f t="shared" si="0"/>
        <v>1.5999999999999943</v>
      </c>
      <c r="AE67" s="138">
        <f t="shared" si="1"/>
        <v>1.3040328423086223E-2</v>
      </c>
    </row>
    <row r="68" spans="23:31" x14ac:dyDescent="0.25">
      <c r="W68" s="94">
        <v>42543</v>
      </c>
      <c r="X68" s="10">
        <v>208.65</v>
      </c>
      <c r="Y68" s="40">
        <v>209.5</v>
      </c>
      <c r="Z68" s="40">
        <v>207.93</v>
      </c>
      <c r="AA68" s="10">
        <v>208.1</v>
      </c>
      <c r="AB68" s="95">
        <v>95560500</v>
      </c>
      <c r="AC68" s="243">
        <v>207.05</v>
      </c>
      <c r="AD68" s="2">
        <f>Y68-Z68</f>
        <v>1.5699999999999932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05" priority="19">
      <formula>F25&gt;0</formula>
    </cfRule>
    <cfRule type="expression" dxfId="40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3" priority="11">
      <formula>F28&gt;0</formula>
    </cfRule>
    <cfRule type="expression" dxfId="402" priority="12">
      <formula>F28&lt;0</formula>
    </cfRule>
  </conditionalFormatting>
  <conditionalFormatting sqref="F28:F35">
    <cfRule type="expression" dxfId="401" priority="13">
      <formula>F28&gt;0</formula>
    </cfRule>
    <cfRule type="expression" dxfId="400" priority="14">
      <formula>F28&lt;0</formula>
    </cfRule>
  </conditionalFormatting>
  <conditionalFormatting sqref="H25:H35">
    <cfRule type="expression" dxfId="399" priority="9">
      <formula>H25&gt;0</formula>
    </cfRule>
    <cfRule type="expression" dxfId="398" priority="10">
      <formula>H25&lt;0</formula>
    </cfRule>
  </conditionalFormatting>
  <conditionalFormatting sqref="F21:F24">
    <cfRule type="expression" dxfId="397" priority="7">
      <formula>F21&gt;0</formula>
    </cfRule>
    <cfRule type="expression" dxfId="396" priority="8">
      <formula>F21&lt;0</formula>
    </cfRule>
  </conditionalFormatting>
  <conditionalFormatting sqref="H21:H24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42636</v>
      </c>
      <c r="X2" s="10">
        <v>76.680000000000007</v>
      </c>
      <c r="Y2" s="40">
        <v>76.91</v>
      </c>
      <c r="Z2" s="40">
        <v>74.06</v>
      </c>
      <c r="AA2" s="10">
        <v>74.77</v>
      </c>
      <c r="AB2" s="95">
        <v>3566400</v>
      </c>
      <c r="AC2" s="243">
        <v>74.77</v>
      </c>
      <c r="AD2" s="2">
        <f>Y2-Z2</f>
        <v>2.8499999999999943</v>
      </c>
      <c r="AE2" s="138">
        <f>AC2/AC3-1</f>
        <v>-2.7698309492848017E-2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74.77</v>
      </c>
      <c r="T3" s="121"/>
      <c r="W3" s="94">
        <v>42635</v>
      </c>
      <c r="X3" s="10">
        <v>77.28</v>
      </c>
      <c r="Y3" s="40">
        <v>77.44</v>
      </c>
      <c r="Z3" s="40">
        <v>76.37</v>
      </c>
      <c r="AA3" s="10">
        <v>76.900000000000006</v>
      </c>
      <c r="AB3" s="95">
        <v>1736500</v>
      </c>
      <c r="AC3" s="243">
        <v>76.900000000000006</v>
      </c>
      <c r="AD3" s="2">
        <f>Y3-Z3</f>
        <v>1.0699999999999932</v>
      </c>
      <c r="AE3" s="138">
        <f>AC3/AC4-1</f>
        <v>2.0849622100600484E-3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74.77</v>
      </c>
      <c r="R4" s="529">
        <v>-2.7699999999999999E-2</v>
      </c>
      <c r="T4" s="121"/>
      <c r="W4" s="94">
        <v>42634</v>
      </c>
      <c r="X4" s="10">
        <v>76.19</v>
      </c>
      <c r="Y4" s="40">
        <v>77</v>
      </c>
      <c r="Z4" s="40">
        <v>75.7</v>
      </c>
      <c r="AA4" s="10">
        <v>76.739999999999995</v>
      </c>
      <c r="AB4" s="95">
        <v>2552400</v>
      </c>
      <c r="AC4" s="243">
        <v>76.739999999999995</v>
      </c>
      <c r="AD4" s="2">
        <f t="shared" ref="AD4:AD67" si="0">Y4-Z4</f>
        <v>1.2999999999999972</v>
      </c>
      <c r="AE4" s="138">
        <f t="shared" ref="AE4:AE67" si="1">AC4/AC5-1</f>
        <v>1.3470681458003009E-2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42633</v>
      </c>
      <c r="X5" s="10">
        <v>76.3</v>
      </c>
      <c r="Y5" s="40">
        <v>76.36</v>
      </c>
      <c r="Z5" s="40">
        <v>75.02</v>
      </c>
      <c r="AA5" s="10">
        <v>75.72</v>
      </c>
      <c r="AB5" s="95">
        <v>2729000</v>
      </c>
      <c r="AC5" s="243">
        <v>75.72</v>
      </c>
      <c r="AD5" s="2">
        <f t="shared" si="0"/>
        <v>1.3400000000000034</v>
      </c>
      <c r="AE5" s="138">
        <f t="shared" si="1"/>
        <v>-4.8626626363517111E-3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42632</v>
      </c>
      <c r="X6" s="10">
        <v>76.739999999999995</v>
      </c>
      <c r="Y6" s="40">
        <v>77.88</v>
      </c>
      <c r="Z6" s="40">
        <v>75.790000000000006</v>
      </c>
      <c r="AA6" s="10">
        <v>76.09</v>
      </c>
      <c r="AB6" s="95">
        <v>2554500</v>
      </c>
      <c r="AC6" s="243">
        <v>76.09</v>
      </c>
      <c r="AD6" s="2">
        <f t="shared" si="0"/>
        <v>2.0899999999999892</v>
      </c>
      <c r="AE6" s="138">
        <f t="shared" si="1"/>
        <v>2.6291573550696334E-4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42629</v>
      </c>
      <c r="X7" s="10">
        <v>77.150000000000006</v>
      </c>
      <c r="Y7" s="40">
        <v>77.239999999999995</v>
      </c>
      <c r="Z7" s="40">
        <v>75</v>
      </c>
      <c r="AA7" s="10">
        <v>76.069999999999993</v>
      </c>
      <c r="AB7" s="95">
        <v>5447700</v>
      </c>
      <c r="AC7" s="243">
        <v>76.069999999999993</v>
      </c>
      <c r="AD7" s="2">
        <f t="shared" si="0"/>
        <v>2.2399999999999949</v>
      </c>
      <c r="AE7" s="138">
        <f t="shared" si="1"/>
        <v>-1.2334458582186514E-2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42628</v>
      </c>
      <c r="X8" s="10">
        <v>73</v>
      </c>
      <c r="Y8" s="40">
        <v>77.25</v>
      </c>
      <c r="Z8" s="40">
        <v>72.98</v>
      </c>
      <c r="AA8" s="10">
        <v>77.02</v>
      </c>
      <c r="AB8" s="95">
        <v>7839200</v>
      </c>
      <c r="AC8" s="243">
        <v>77.02</v>
      </c>
      <c r="AD8" s="2">
        <f t="shared" si="0"/>
        <v>4.269999999999996</v>
      </c>
      <c r="AE8" s="138">
        <f t="shared" si="1"/>
        <v>6.381215469613255E-2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42627</v>
      </c>
      <c r="X9" s="10">
        <v>69.73</v>
      </c>
      <c r="Y9" s="40">
        <v>72.430000000000007</v>
      </c>
      <c r="Z9" s="40">
        <v>69.510000000000005</v>
      </c>
      <c r="AA9" s="10">
        <v>72.400000000000006</v>
      </c>
      <c r="AB9" s="95">
        <v>5304900</v>
      </c>
      <c r="AC9" s="243">
        <v>72.400000000000006</v>
      </c>
      <c r="AD9" s="2">
        <f t="shared" si="0"/>
        <v>2.9200000000000017</v>
      </c>
      <c r="AE9" s="138">
        <f t="shared" si="1"/>
        <v>4.3829296424452213E-2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42626</v>
      </c>
      <c r="X10" s="10">
        <v>68.5</v>
      </c>
      <c r="Y10" s="40">
        <v>70.45</v>
      </c>
      <c r="Z10" s="40">
        <v>68.25</v>
      </c>
      <c r="AA10" s="10">
        <v>69.36</v>
      </c>
      <c r="AB10" s="95">
        <v>4815800</v>
      </c>
      <c r="AC10" s="243">
        <v>69.36</v>
      </c>
      <c r="AD10" s="2">
        <f t="shared" si="0"/>
        <v>2.2000000000000028</v>
      </c>
      <c r="AE10" s="138">
        <f t="shared" si="1"/>
        <v>1.4925373134328401E-2</v>
      </c>
    </row>
    <row r="11" spans="1:40" x14ac:dyDescent="0.25">
      <c r="H11" s="72"/>
      <c r="O11" s="11" t="s">
        <v>182</v>
      </c>
      <c r="Q11" s="138">
        <f>VALUE(TRIM(CLEAN(MID(U55, FIND("(", U55)+1, 5))))</f>
        <v>1.46E-2</v>
      </c>
      <c r="W11" s="94">
        <v>42625</v>
      </c>
      <c r="X11" s="10">
        <v>66</v>
      </c>
      <c r="Y11" s="40">
        <v>68.58</v>
      </c>
      <c r="Z11" s="40">
        <v>65.760000000000005</v>
      </c>
      <c r="AA11" s="10">
        <v>68.34</v>
      </c>
      <c r="AB11" s="95">
        <v>4484100</v>
      </c>
      <c r="AC11" s="243">
        <v>68.34</v>
      </c>
      <c r="AD11" s="2">
        <f t="shared" si="0"/>
        <v>2.8199999999999932</v>
      </c>
      <c r="AE11" s="138">
        <f t="shared" si="1"/>
        <v>2.3666866387058061E-2</v>
      </c>
      <c r="AK11" s="234"/>
      <c r="AN11" s="234"/>
    </row>
    <row r="12" spans="1:40" x14ac:dyDescent="0.25">
      <c r="H12" s="72"/>
      <c r="W12" s="94">
        <v>42622</v>
      </c>
      <c r="X12" s="10">
        <v>70.510000000000005</v>
      </c>
      <c r="Y12" s="40">
        <v>70.69</v>
      </c>
      <c r="Z12" s="40">
        <v>66.06</v>
      </c>
      <c r="AA12" s="10">
        <v>66.760000000000005</v>
      </c>
      <c r="AB12" s="95">
        <v>7590700</v>
      </c>
      <c r="AC12" s="243">
        <v>66.760000000000005</v>
      </c>
      <c r="AD12" s="2">
        <f t="shared" si="0"/>
        <v>4.6299999999999955</v>
      </c>
      <c r="AE12" s="138">
        <f t="shared" si="1"/>
        <v>-6.5378692426151463E-2</v>
      </c>
    </row>
    <row r="13" spans="1:40" x14ac:dyDescent="0.25">
      <c r="H13" s="72"/>
      <c r="W13" s="94">
        <v>42621</v>
      </c>
      <c r="X13" s="10">
        <v>71.930000000000007</v>
      </c>
      <c r="Y13" s="40">
        <v>71.94</v>
      </c>
      <c r="Z13" s="40">
        <v>70.84</v>
      </c>
      <c r="AA13" s="10">
        <v>71.430000000000007</v>
      </c>
      <c r="AB13" s="95">
        <v>3039400</v>
      </c>
      <c r="AC13" s="243">
        <v>71.430000000000007</v>
      </c>
      <c r="AD13" s="2">
        <f t="shared" si="0"/>
        <v>1.0999999999999943</v>
      </c>
      <c r="AE13" s="138">
        <f t="shared" si="1"/>
        <v>-8.6051353226924698E-3</v>
      </c>
      <c r="AK13" s="234"/>
      <c r="AN13" s="234"/>
    </row>
    <row r="14" spans="1:40" x14ac:dyDescent="0.25">
      <c r="H14" s="72"/>
      <c r="T14" s="84"/>
      <c r="U14" s="11"/>
      <c r="W14" s="94">
        <v>42620</v>
      </c>
      <c r="X14" s="10">
        <v>73.180000000000007</v>
      </c>
      <c r="Y14" s="40">
        <v>73.77</v>
      </c>
      <c r="Z14" s="40">
        <v>71.569999999999993</v>
      </c>
      <c r="AA14" s="10">
        <v>72.05</v>
      </c>
      <c r="AB14" s="95">
        <v>3401000</v>
      </c>
      <c r="AC14" s="243">
        <v>72.05</v>
      </c>
      <c r="AD14" s="2">
        <f t="shared" si="0"/>
        <v>2.2000000000000028</v>
      </c>
      <c r="AE14" s="138">
        <f t="shared" si="1"/>
        <v>-1.31488837145598E-2</v>
      </c>
    </row>
    <row r="15" spans="1:40" x14ac:dyDescent="0.25">
      <c r="H15" s="72"/>
      <c r="W15" s="94">
        <v>42619</v>
      </c>
      <c r="X15" s="10">
        <v>74.290000000000006</v>
      </c>
      <c r="Y15" s="40">
        <v>74.52</v>
      </c>
      <c r="Z15" s="40">
        <v>72.25</v>
      </c>
      <c r="AA15" s="10">
        <v>73.010000000000005</v>
      </c>
      <c r="AB15" s="95">
        <v>4263600</v>
      </c>
      <c r="AC15" s="243">
        <v>73.010000000000005</v>
      </c>
      <c r="AD15" s="2">
        <f t="shared" si="0"/>
        <v>2.269999999999996</v>
      </c>
      <c r="AE15" s="138">
        <f t="shared" si="1"/>
        <v>-2.1575984990619079E-2</v>
      </c>
      <c r="AK15" s="234"/>
      <c r="AN15" s="234"/>
    </row>
    <row r="16" spans="1:40" x14ac:dyDescent="0.25">
      <c r="H16" s="72"/>
      <c r="W16" s="94">
        <v>42615</v>
      </c>
      <c r="X16" s="10">
        <v>75.25</v>
      </c>
      <c r="Y16" s="40">
        <v>75.430000000000007</v>
      </c>
      <c r="Z16" s="40">
        <v>74.209999999999994</v>
      </c>
      <c r="AA16" s="10">
        <v>74.62</v>
      </c>
      <c r="AB16" s="95">
        <v>1508800</v>
      </c>
      <c r="AC16" s="243">
        <v>74.62</v>
      </c>
      <c r="AD16" s="2">
        <f t="shared" si="0"/>
        <v>1.2200000000000131</v>
      </c>
      <c r="AE16" s="138">
        <f t="shared" si="1"/>
        <v>-6.259155679850803E-3</v>
      </c>
    </row>
    <row r="17" spans="1:40" x14ac:dyDescent="0.25">
      <c r="H17" s="72"/>
      <c r="W17" s="94">
        <v>42614</v>
      </c>
      <c r="X17" s="10">
        <v>74.790000000000006</v>
      </c>
      <c r="Y17" s="40">
        <v>75.19</v>
      </c>
      <c r="Z17" s="40">
        <v>74.209999999999994</v>
      </c>
      <c r="AA17" s="10">
        <v>75.09</v>
      </c>
      <c r="AB17" s="95">
        <v>2094400</v>
      </c>
      <c r="AC17" s="243">
        <v>75.09</v>
      </c>
      <c r="AD17" s="2">
        <f t="shared" si="0"/>
        <v>0.98000000000000398</v>
      </c>
      <c r="AE17" s="138">
        <f t="shared" si="1"/>
        <v>3.0724018167245237E-3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42613</v>
      </c>
      <c r="X18" s="10">
        <v>74.13</v>
      </c>
      <c r="Y18" s="40">
        <v>75.239999999999995</v>
      </c>
      <c r="Z18" s="40">
        <v>73.900000000000006</v>
      </c>
      <c r="AA18" s="10">
        <v>74.86</v>
      </c>
      <c r="AB18" s="95">
        <v>2113900</v>
      </c>
      <c r="AC18" s="243">
        <v>74.86</v>
      </c>
      <c r="AD18" s="2">
        <f t="shared" si="0"/>
        <v>1.3399999999999892</v>
      </c>
      <c r="AE18" s="138">
        <f t="shared" si="1"/>
        <v>8.8948787061993162E-3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42612</v>
      </c>
      <c r="X19" s="10">
        <v>74.400000000000006</v>
      </c>
      <c r="Y19" s="40">
        <v>75.790000000000006</v>
      </c>
      <c r="Z19" s="40">
        <v>73.84</v>
      </c>
      <c r="AA19" s="10">
        <v>74.2</v>
      </c>
      <c r="AB19" s="95">
        <v>3899200</v>
      </c>
      <c r="AC19" s="243">
        <v>74.2</v>
      </c>
      <c r="AD19" s="2">
        <f t="shared" si="0"/>
        <v>1.9500000000000028</v>
      </c>
      <c r="AE19" s="138">
        <f t="shared" si="1"/>
        <v>-1.3560223344855071E-2</v>
      </c>
      <c r="AK19" s="234"/>
      <c r="AN19" s="234"/>
    </row>
    <row r="20" spans="1:40" x14ac:dyDescent="0.25">
      <c r="W20" s="94">
        <v>42611</v>
      </c>
      <c r="X20" s="10">
        <v>74.790000000000006</v>
      </c>
      <c r="Y20" s="40">
        <v>75.650000000000006</v>
      </c>
      <c r="Z20" s="40">
        <v>74.5</v>
      </c>
      <c r="AA20" s="10">
        <v>75.22</v>
      </c>
      <c r="AB20" s="95">
        <v>2021900</v>
      </c>
      <c r="AC20" s="243">
        <v>75.22</v>
      </c>
      <c r="AD20" s="2">
        <f t="shared" si="0"/>
        <v>1.1500000000000057</v>
      </c>
      <c r="AE20" s="138">
        <f t="shared" si="1"/>
        <v>5.0774986638160158E-3</v>
      </c>
    </row>
    <row r="21" spans="1:40" x14ac:dyDescent="0.25">
      <c r="W21" s="94">
        <v>42608</v>
      </c>
      <c r="X21" s="10">
        <v>74.349999999999994</v>
      </c>
      <c r="Y21" s="40">
        <v>75</v>
      </c>
      <c r="Z21" s="40">
        <v>73.739999999999995</v>
      </c>
      <c r="AA21" s="10">
        <v>74.84</v>
      </c>
      <c r="AB21" s="95">
        <v>2630300</v>
      </c>
      <c r="AC21" s="243">
        <v>74.84</v>
      </c>
      <c r="AD21" s="2">
        <f t="shared" si="0"/>
        <v>1.2600000000000051</v>
      </c>
      <c r="AE21" s="138">
        <f t="shared" si="1"/>
        <v>6.8612942284407286E-3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42607</v>
      </c>
      <c r="X22" s="10">
        <v>73.16</v>
      </c>
      <c r="Y22" s="40">
        <v>74.75</v>
      </c>
      <c r="Z22" s="40">
        <v>73.11</v>
      </c>
      <c r="AA22" s="10">
        <v>74.33</v>
      </c>
      <c r="AB22" s="95">
        <v>2791300</v>
      </c>
      <c r="AC22" s="243">
        <v>74.33</v>
      </c>
      <c r="AD22" s="2">
        <f t="shared" si="0"/>
        <v>1.6400000000000006</v>
      </c>
      <c r="AE22" s="138">
        <f t="shared" si="1"/>
        <v>1.4190203301950977E-2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42606</v>
      </c>
      <c r="X23" s="10">
        <v>73.95</v>
      </c>
      <c r="Y23" s="40">
        <v>74.31</v>
      </c>
      <c r="Z23" s="40">
        <v>72.98</v>
      </c>
      <c r="AA23" s="10">
        <v>73.290000000000006</v>
      </c>
      <c r="AB23" s="95">
        <v>2138500</v>
      </c>
      <c r="AC23" s="243">
        <v>73.290000000000006</v>
      </c>
      <c r="AD23" s="2">
        <f t="shared" si="0"/>
        <v>1.3299999999999983</v>
      </c>
      <c r="AE23" s="138">
        <f t="shared" si="1"/>
        <v>-6.6413662239088733E-3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42605</v>
      </c>
      <c r="X24" s="10">
        <v>73.13</v>
      </c>
      <c r="Y24" s="40">
        <v>73.900000000000006</v>
      </c>
      <c r="Z24" s="40">
        <v>72.89</v>
      </c>
      <c r="AA24" s="10">
        <v>73.78</v>
      </c>
      <c r="AB24" s="95">
        <v>1771300</v>
      </c>
      <c r="AC24" s="243">
        <v>73.78</v>
      </c>
      <c r="AD24" s="2">
        <f t="shared" si="0"/>
        <v>1.0100000000000051</v>
      </c>
      <c r="AE24" s="138">
        <f t="shared" si="1"/>
        <v>1.5973561002478709E-2</v>
      </c>
    </row>
    <row r="25" spans="1:40" x14ac:dyDescent="0.25">
      <c r="B25" s="193">
        <v>42549</v>
      </c>
      <c r="C25" s="468">
        <v>120</v>
      </c>
      <c r="D25" s="48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42604</v>
      </c>
      <c r="X25" s="10">
        <v>72.34</v>
      </c>
      <c r="Y25" s="40">
        <v>72.89</v>
      </c>
      <c r="Z25" s="40">
        <v>71.94</v>
      </c>
      <c r="AA25" s="10">
        <v>72.62</v>
      </c>
      <c r="AB25" s="95">
        <v>1735700</v>
      </c>
      <c r="AC25" s="243">
        <v>72.62</v>
      </c>
      <c r="AD25" s="2">
        <f t="shared" si="0"/>
        <v>0.95000000000000284</v>
      </c>
      <c r="AE25" s="138">
        <f t="shared" si="1"/>
        <v>4.564946742287912E-3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42601</v>
      </c>
      <c r="X26" s="10">
        <v>71.56</v>
      </c>
      <c r="Y26" s="40">
        <v>73.400000000000006</v>
      </c>
      <c r="Z26" s="40">
        <v>71.56</v>
      </c>
      <c r="AA26" s="10">
        <v>72.290000000000006</v>
      </c>
      <c r="AB26" s="95">
        <v>3110000</v>
      </c>
      <c r="AC26" s="243">
        <v>72.290000000000006</v>
      </c>
      <c r="AD26" s="2">
        <f t="shared" si="0"/>
        <v>1.8400000000000034</v>
      </c>
      <c r="AE26" s="138">
        <f t="shared" si="1"/>
        <v>6.8245125348189717E-3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42600</v>
      </c>
      <c r="X27" s="10">
        <v>70.48</v>
      </c>
      <c r="Y27" s="40">
        <v>72.06</v>
      </c>
      <c r="Z27" s="40">
        <v>70.290000000000006</v>
      </c>
      <c r="AA27" s="10">
        <v>71.8</v>
      </c>
      <c r="AB27" s="95">
        <v>3745500</v>
      </c>
      <c r="AC27" s="243">
        <v>71.8</v>
      </c>
      <c r="AD27" s="2">
        <f t="shared" si="0"/>
        <v>1.769999999999996</v>
      </c>
      <c r="AE27" s="138">
        <f t="shared" si="1"/>
        <v>2.2937740418863095E-2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42599</v>
      </c>
      <c r="X28" s="10">
        <v>69.7</v>
      </c>
      <c r="Y28" s="40">
        <v>70.42</v>
      </c>
      <c r="Z28" s="40">
        <v>69.2</v>
      </c>
      <c r="AA28" s="10">
        <v>70.19</v>
      </c>
      <c r="AB28" s="95">
        <v>3107200</v>
      </c>
      <c r="AC28" s="243">
        <v>70.19</v>
      </c>
      <c r="AD28" s="2">
        <f t="shared" si="0"/>
        <v>1.2199999999999989</v>
      </c>
      <c r="AE28" s="138">
        <f t="shared" si="1"/>
        <v>8.4770114942529506E-3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42598</v>
      </c>
      <c r="X29" s="10">
        <v>69.349999999999994</v>
      </c>
      <c r="Y29" s="40">
        <v>69.81</v>
      </c>
      <c r="Z29" s="40">
        <v>68.599999999999994</v>
      </c>
      <c r="AA29" s="10">
        <v>69.599999999999994</v>
      </c>
      <c r="AB29" s="95">
        <v>2404300</v>
      </c>
      <c r="AC29" s="243">
        <v>69.599999999999994</v>
      </c>
      <c r="AD29" s="2">
        <f t="shared" si="0"/>
        <v>1.210000000000008</v>
      </c>
      <c r="AE29" s="138">
        <f t="shared" si="1"/>
        <v>1.4388489208632116E-3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42597</v>
      </c>
      <c r="X30" s="10">
        <v>67.61</v>
      </c>
      <c r="Y30" s="40">
        <v>69.59</v>
      </c>
      <c r="Z30" s="40">
        <v>67.55</v>
      </c>
      <c r="AA30" s="10">
        <v>69.5</v>
      </c>
      <c r="AB30" s="95">
        <v>2218300</v>
      </c>
      <c r="AC30" s="243">
        <v>69.5</v>
      </c>
      <c r="AD30" s="2">
        <f t="shared" si="0"/>
        <v>2.0400000000000063</v>
      </c>
      <c r="AE30" s="138">
        <f t="shared" si="1"/>
        <v>2.9172219754183271E-2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42594</v>
      </c>
      <c r="X31" s="10">
        <v>67.45</v>
      </c>
      <c r="Y31" s="40">
        <v>67.849999999999994</v>
      </c>
      <c r="Z31" s="40">
        <v>67.010000000000005</v>
      </c>
      <c r="AA31" s="10">
        <v>67.53</v>
      </c>
      <c r="AB31" s="95">
        <v>1452200</v>
      </c>
      <c r="AC31" s="243">
        <v>67.53</v>
      </c>
      <c r="AD31" s="2">
        <f t="shared" si="0"/>
        <v>0.8399999999999892</v>
      </c>
      <c r="AE31" s="138">
        <f t="shared" si="1"/>
        <v>1.7801513128616886E-3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42593</v>
      </c>
      <c r="X32" s="10">
        <v>66.38</v>
      </c>
      <c r="Y32" s="40">
        <v>67.58</v>
      </c>
      <c r="Z32" s="40">
        <v>66.22</v>
      </c>
      <c r="AA32" s="10">
        <v>67.41</v>
      </c>
      <c r="AB32" s="95">
        <v>1580000</v>
      </c>
      <c r="AC32" s="243">
        <v>67.41</v>
      </c>
      <c r="AD32" s="2">
        <f t="shared" si="0"/>
        <v>1.3599999999999994</v>
      </c>
      <c r="AE32" s="138">
        <f t="shared" si="1"/>
        <v>1.5057973196807684E-2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42592</v>
      </c>
      <c r="X33" s="10">
        <v>67.03</v>
      </c>
      <c r="Y33" s="40">
        <v>67.040000000000006</v>
      </c>
      <c r="Z33" s="40">
        <v>65.7</v>
      </c>
      <c r="AA33" s="10">
        <v>66.41</v>
      </c>
      <c r="AB33" s="95">
        <v>1385400</v>
      </c>
      <c r="AC33" s="243">
        <v>66.41</v>
      </c>
      <c r="AD33" s="2">
        <f t="shared" si="0"/>
        <v>1.3400000000000034</v>
      </c>
      <c r="AE33" s="138">
        <f t="shared" si="1"/>
        <v>-8.8059701492537723E-3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42591</v>
      </c>
      <c r="X34" s="10">
        <v>66.45</v>
      </c>
      <c r="Y34" s="40">
        <v>67.64</v>
      </c>
      <c r="Z34" s="40">
        <v>66.33</v>
      </c>
      <c r="AA34" s="10">
        <v>67</v>
      </c>
      <c r="AB34" s="95">
        <v>1724800</v>
      </c>
      <c r="AC34" s="243">
        <v>67</v>
      </c>
      <c r="AD34" s="2">
        <f t="shared" si="0"/>
        <v>1.3100000000000023</v>
      </c>
      <c r="AE34" s="138">
        <f t="shared" si="1"/>
        <v>1.6075219896875881E-2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42590</v>
      </c>
      <c r="X35" s="10">
        <v>66.569999999999993</v>
      </c>
      <c r="Y35" s="40">
        <v>67.22</v>
      </c>
      <c r="Z35" s="40">
        <v>65.72</v>
      </c>
      <c r="AA35" s="10">
        <v>65.94</v>
      </c>
      <c r="AB35" s="95">
        <v>1236300</v>
      </c>
      <c r="AC35" s="243">
        <v>65.94</v>
      </c>
      <c r="AD35" s="2">
        <f t="shared" si="0"/>
        <v>1.5</v>
      </c>
      <c r="AE35" s="138">
        <f t="shared" si="1"/>
        <v>-9.1660405709992343E-3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292</v>
      </c>
      <c r="O36" s="11"/>
      <c r="P36" s="259" t="s">
        <v>78</v>
      </c>
      <c r="Q36" s="259"/>
      <c r="R36" s="34"/>
      <c r="W36" s="94">
        <v>42587</v>
      </c>
      <c r="X36" s="10">
        <v>65.59</v>
      </c>
      <c r="Y36" s="40">
        <v>66.569999999999993</v>
      </c>
      <c r="Z36" s="40">
        <v>65.14</v>
      </c>
      <c r="AA36" s="10">
        <v>66.55</v>
      </c>
      <c r="AB36" s="95">
        <v>2178500</v>
      </c>
      <c r="AC36" s="243">
        <v>66.55</v>
      </c>
      <c r="AD36" s="2">
        <f t="shared" si="0"/>
        <v>1.4299999999999926</v>
      </c>
      <c r="AE36" s="138">
        <f t="shared" si="1"/>
        <v>2.1332105586249206E-2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82.247</v>
      </c>
      <c r="R37" s="34"/>
      <c r="W37" s="94">
        <v>42586</v>
      </c>
      <c r="X37" s="10">
        <v>64.45</v>
      </c>
      <c r="Y37" s="40">
        <v>65.260000000000005</v>
      </c>
      <c r="Z37" s="40">
        <v>64.02</v>
      </c>
      <c r="AA37" s="10">
        <v>65.16</v>
      </c>
      <c r="AB37" s="95">
        <v>3069800</v>
      </c>
      <c r="AC37" s="243">
        <v>65.16</v>
      </c>
      <c r="AD37" s="2">
        <f t="shared" si="0"/>
        <v>1.2400000000000091</v>
      </c>
      <c r="AE37" s="138">
        <f t="shared" si="1"/>
        <v>1.1958378630221977E-2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300</v>
      </c>
      <c r="O38" s="2"/>
      <c r="P38" s="83">
        <v>1.0900000000000001</v>
      </c>
      <c r="Q38" s="83">
        <f t="shared" ref="Q38:Q57" si="48">P38*$Q$4</f>
        <v>81.499300000000005</v>
      </c>
      <c r="R38" s="34"/>
      <c r="W38" s="94">
        <v>42585</v>
      </c>
      <c r="X38" s="10">
        <v>63.33</v>
      </c>
      <c r="Y38" s="40">
        <v>65.03</v>
      </c>
      <c r="Z38" s="40">
        <v>63.3</v>
      </c>
      <c r="AA38" s="10">
        <v>64.39</v>
      </c>
      <c r="AB38" s="95">
        <v>3477200</v>
      </c>
      <c r="AC38" s="243">
        <v>64.39</v>
      </c>
      <c r="AD38" s="2">
        <f t="shared" si="0"/>
        <v>1.730000000000004</v>
      </c>
      <c r="AE38" s="138">
        <f t="shared" si="1"/>
        <v>-9.9938499384994994E-3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80.751599999999996</v>
      </c>
      <c r="R39" s="34"/>
      <c r="T39" s="91" t="s">
        <v>113</v>
      </c>
      <c r="W39" s="94">
        <v>42584</v>
      </c>
      <c r="X39" s="10">
        <v>65.569999999999993</v>
      </c>
      <c r="Y39" s="40">
        <v>65.959999999999994</v>
      </c>
      <c r="Z39" s="40">
        <v>64.430000000000007</v>
      </c>
      <c r="AA39" s="10">
        <v>65.040000000000006</v>
      </c>
      <c r="AB39" s="95">
        <v>2304100</v>
      </c>
      <c r="AC39" s="243">
        <v>65.040000000000006</v>
      </c>
      <c r="AD39" s="2">
        <f t="shared" si="0"/>
        <v>1.5299999999999869</v>
      </c>
      <c r="AE39" s="138" t="e">
        <f t="shared" si="1"/>
        <v>#DIV/0!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80.003900000000002</v>
      </c>
      <c r="R40" s="83"/>
      <c r="T40" s="97" t="s">
        <v>98</v>
      </c>
      <c r="U40" s="129">
        <v>76.900000000000006</v>
      </c>
      <c r="W40" s="94">
        <v>42584</v>
      </c>
      <c r="X40" s="10" t="s">
        <v>315</v>
      </c>
      <c r="Y40" s="40"/>
      <c r="Z40" s="40"/>
      <c r="AA40" s="10"/>
      <c r="AB40" s="95"/>
      <c r="AC40" s="243"/>
      <c r="AD40" s="2">
        <f t="shared" si="0"/>
        <v>0</v>
      </c>
      <c r="AE40" s="138">
        <f t="shared" si="1"/>
        <v>-1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79.256200000000007</v>
      </c>
      <c r="R41" s="83"/>
      <c r="T41" s="87" t="s">
        <v>99</v>
      </c>
      <c r="U41" s="130">
        <v>76.680000000000007</v>
      </c>
      <c r="W41" s="94">
        <v>42583</v>
      </c>
      <c r="X41" s="10">
        <v>65.92</v>
      </c>
      <c r="Y41" s="40">
        <v>66.87</v>
      </c>
      <c r="Z41" s="40">
        <v>65.8</v>
      </c>
      <c r="AA41" s="10">
        <v>66.14</v>
      </c>
      <c r="AB41" s="95">
        <v>2073400</v>
      </c>
      <c r="AC41" s="243">
        <v>65.86</v>
      </c>
      <c r="AD41" s="2">
        <f t="shared" si="0"/>
        <v>1.0700000000000074</v>
      </c>
      <c r="AE41" s="138">
        <f t="shared" si="1"/>
        <v>1.8253726802557324E-3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78.508499999999998</v>
      </c>
      <c r="R42" s="83"/>
      <c r="T42" s="87" t="s">
        <v>100</v>
      </c>
      <c r="U42" s="130" t="s">
        <v>467</v>
      </c>
      <c r="W42" s="94">
        <v>42580</v>
      </c>
      <c r="X42" s="10">
        <v>66.48</v>
      </c>
      <c r="Y42" s="40">
        <v>66.7</v>
      </c>
      <c r="Z42" s="40">
        <v>65.5</v>
      </c>
      <c r="AA42" s="10">
        <v>66.02</v>
      </c>
      <c r="AB42" s="95">
        <v>1577000</v>
      </c>
      <c r="AC42" s="243">
        <v>65.739999999999995</v>
      </c>
      <c r="AD42" s="2">
        <f t="shared" si="0"/>
        <v>1.2000000000000028</v>
      </c>
      <c r="AE42" s="138">
        <f t="shared" si="1"/>
        <v>-6.7986100619429335E-3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77.760800000000003</v>
      </c>
      <c r="R43" s="83"/>
      <c r="T43" s="87" t="s">
        <v>101</v>
      </c>
      <c r="U43" s="130" t="s">
        <v>468</v>
      </c>
      <c r="W43" s="94">
        <v>42579</v>
      </c>
      <c r="X43" s="10">
        <v>66.17</v>
      </c>
      <c r="Y43" s="40">
        <v>66.59</v>
      </c>
      <c r="Z43" s="40">
        <v>65.2</v>
      </c>
      <c r="AA43" s="10">
        <v>66.47</v>
      </c>
      <c r="AB43" s="95">
        <v>2332100</v>
      </c>
      <c r="AC43" s="243">
        <v>66.19</v>
      </c>
      <c r="AD43" s="2">
        <f t="shared" si="0"/>
        <v>1.3900000000000006</v>
      </c>
      <c r="AE43" s="138">
        <f t="shared" si="1"/>
        <v>0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77.013099999999994</v>
      </c>
      <c r="R44" s="83"/>
      <c r="T44" s="87" t="s">
        <v>102</v>
      </c>
      <c r="U44" s="130">
        <v>83.17</v>
      </c>
      <c r="W44" s="94">
        <v>42578</v>
      </c>
      <c r="X44" s="10">
        <v>68.14</v>
      </c>
      <c r="Y44" s="40">
        <v>68.19</v>
      </c>
      <c r="Z44" s="40">
        <v>66.22</v>
      </c>
      <c r="AA44" s="10">
        <v>66.47</v>
      </c>
      <c r="AB44" s="95">
        <v>4701500</v>
      </c>
      <c r="AC44" s="243">
        <v>66.19</v>
      </c>
      <c r="AD44" s="2">
        <f t="shared" si="0"/>
        <v>1.9699999999999989</v>
      </c>
      <c r="AE44" s="138">
        <f t="shared" si="1"/>
        <v>9.147735935356005E-3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76.2654</v>
      </c>
      <c r="R45" s="83"/>
      <c r="T45" s="87" t="s">
        <v>103</v>
      </c>
      <c r="U45" s="130">
        <v>0.721993</v>
      </c>
      <c r="W45" s="94">
        <v>42577</v>
      </c>
      <c r="X45" s="10">
        <v>65.36</v>
      </c>
      <c r="Y45" s="40">
        <v>66.38</v>
      </c>
      <c r="Z45" s="40">
        <v>64.05</v>
      </c>
      <c r="AA45" s="10">
        <v>65.87</v>
      </c>
      <c r="AB45" s="95">
        <v>4316900</v>
      </c>
      <c r="AC45" s="243">
        <v>65.59</v>
      </c>
      <c r="AD45" s="2">
        <f t="shared" si="0"/>
        <v>2.3299999999999983</v>
      </c>
      <c r="AE45" s="138">
        <f t="shared" si="1"/>
        <v>1.422607082109173E-2</v>
      </c>
    </row>
    <row r="46" spans="1:31" x14ac:dyDescent="0.25">
      <c r="O46" s="2"/>
      <c r="P46" s="83">
        <v>1.01</v>
      </c>
      <c r="Q46" s="83">
        <f t="shared" si="48"/>
        <v>75.517699999999991</v>
      </c>
      <c r="R46" s="83"/>
      <c r="T46" s="87" t="s">
        <v>123</v>
      </c>
      <c r="U46" s="94" t="s">
        <v>318</v>
      </c>
      <c r="W46" s="94">
        <v>42576</v>
      </c>
      <c r="X46" s="10">
        <v>64.989999999999995</v>
      </c>
      <c r="Y46" s="40">
        <v>65.52</v>
      </c>
      <c r="Z46" s="40">
        <v>64.680000000000007</v>
      </c>
      <c r="AA46" s="10">
        <v>64.94</v>
      </c>
      <c r="AB46" s="95">
        <v>4223700</v>
      </c>
      <c r="AC46" s="243">
        <v>64.67</v>
      </c>
      <c r="AD46" s="2">
        <f t="shared" si="0"/>
        <v>0.8399999999999892</v>
      </c>
      <c r="AE46" s="138">
        <f t="shared" si="1"/>
        <v>2.014254725751341E-3</v>
      </c>
    </row>
    <row r="47" spans="1:31" x14ac:dyDescent="0.25">
      <c r="O47" s="2"/>
      <c r="P47" s="83">
        <v>1</v>
      </c>
      <c r="Q47" s="83">
        <f t="shared" si="48"/>
        <v>74.77</v>
      </c>
      <c r="R47" s="83"/>
      <c r="T47" s="87"/>
      <c r="U47" s="130"/>
      <c r="W47" s="94">
        <v>42573</v>
      </c>
      <c r="X47" s="10">
        <v>66.739999999999995</v>
      </c>
      <c r="Y47" s="40">
        <v>67.150000000000006</v>
      </c>
      <c r="Z47" s="40">
        <v>62.4</v>
      </c>
      <c r="AA47" s="10">
        <v>64.81</v>
      </c>
      <c r="AB47" s="95">
        <v>12772200</v>
      </c>
      <c r="AC47" s="243">
        <v>64.540000000000006</v>
      </c>
      <c r="AD47" s="2">
        <f t="shared" si="0"/>
        <v>4.7500000000000071</v>
      </c>
      <c r="AE47" s="138">
        <f t="shared" si="1"/>
        <v>-8.6094590767487933E-2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74.022300000000001</v>
      </c>
      <c r="R48" s="83"/>
      <c r="T48" s="87" t="s">
        <v>105</v>
      </c>
      <c r="U48" s="130" t="s">
        <v>469</v>
      </c>
      <c r="W48" s="94">
        <v>42572</v>
      </c>
      <c r="X48" s="10">
        <v>70</v>
      </c>
      <c r="Y48" s="40">
        <v>71.33</v>
      </c>
      <c r="Z48" s="40">
        <v>69.760000000000005</v>
      </c>
      <c r="AA48" s="10">
        <v>70.92</v>
      </c>
      <c r="AB48" s="95">
        <v>5387400</v>
      </c>
      <c r="AC48" s="243">
        <v>70.62</v>
      </c>
      <c r="AD48" s="2">
        <f t="shared" si="0"/>
        <v>1.5699999999999932</v>
      </c>
      <c r="AE48" s="138">
        <f t="shared" si="1"/>
        <v>2.0520231213872808E-2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73.274599999999992</v>
      </c>
      <c r="R49" s="83"/>
      <c r="T49" s="87" t="s">
        <v>106</v>
      </c>
      <c r="U49" s="130" t="s">
        <v>470</v>
      </c>
      <c r="W49" s="94">
        <v>42571</v>
      </c>
      <c r="X49" s="10">
        <v>68.47</v>
      </c>
      <c r="Y49" s="40">
        <v>69.8</v>
      </c>
      <c r="Z49" s="40">
        <v>67.959999999999994</v>
      </c>
      <c r="AA49" s="10">
        <v>69.489999999999995</v>
      </c>
      <c r="AB49" s="95">
        <v>3220800</v>
      </c>
      <c r="AC49" s="243">
        <v>69.2</v>
      </c>
      <c r="AD49" s="2">
        <f t="shared" si="0"/>
        <v>1.8400000000000034</v>
      </c>
      <c r="AE49" s="138">
        <f t="shared" si="1"/>
        <v>1.7048794826572511E-2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72.526899999999998</v>
      </c>
      <c r="R50" s="83"/>
      <c r="T50" s="87" t="s">
        <v>107</v>
      </c>
      <c r="U50" s="131">
        <v>3570296</v>
      </c>
      <c r="W50" s="94">
        <v>42570</v>
      </c>
      <c r="X50" s="10">
        <v>68.33</v>
      </c>
      <c r="Y50" s="40">
        <v>68.55</v>
      </c>
      <c r="Z50" s="40">
        <v>67.81</v>
      </c>
      <c r="AA50" s="10">
        <v>68.33</v>
      </c>
      <c r="AB50" s="95">
        <v>1464400</v>
      </c>
      <c r="AC50" s="243">
        <v>68.040000000000006</v>
      </c>
      <c r="AD50" s="2">
        <f t="shared" si="0"/>
        <v>0.73999999999999488</v>
      </c>
      <c r="AE50" s="138">
        <f t="shared" si="1"/>
        <v>-5.4085659991227608E-3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71.779199999999989</v>
      </c>
      <c r="R51" s="83"/>
      <c r="T51" s="87" t="s">
        <v>110</v>
      </c>
      <c r="U51" s="131">
        <v>3150510</v>
      </c>
      <c r="W51" s="94">
        <v>42569</v>
      </c>
      <c r="X51" s="10">
        <v>68.180000000000007</v>
      </c>
      <c r="Y51" s="40">
        <v>68.95</v>
      </c>
      <c r="Z51" s="40">
        <v>67.709999999999994</v>
      </c>
      <c r="AA51" s="10">
        <v>68.7</v>
      </c>
      <c r="AB51" s="95">
        <v>1951400</v>
      </c>
      <c r="AC51" s="243">
        <v>68.41</v>
      </c>
      <c r="AD51" s="2">
        <f t="shared" si="0"/>
        <v>1.2400000000000091</v>
      </c>
      <c r="AE51" s="138">
        <f t="shared" si="1"/>
        <v>1.9523099850968784E-2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71.031499999999994</v>
      </c>
      <c r="R52" s="83"/>
      <c r="T52" s="87" t="s">
        <v>108</v>
      </c>
      <c r="U52" s="130" t="s">
        <v>471</v>
      </c>
      <c r="W52" s="94">
        <v>42566</v>
      </c>
      <c r="X52" s="10">
        <v>67.72</v>
      </c>
      <c r="Y52" s="40">
        <v>67.739999999999995</v>
      </c>
      <c r="Z52" s="40">
        <v>67.02</v>
      </c>
      <c r="AA52" s="10">
        <v>67.39</v>
      </c>
      <c r="AB52" s="95">
        <v>1791400</v>
      </c>
      <c r="AC52" s="243">
        <v>67.099999999999994</v>
      </c>
      <c r="AD52" s="2">
        <f t="shared" si="0"/>
        <v>0.71999999999999886</v>
      </c>
      <c r="AE52" s="138">
        <f t="shared" si="1"/>
        <v>0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70.283799999999985</v>
      </c>
      <c r="R53" s="83"/>
      <c r="T53" s="87" t="s">
        <v>111</v>
      </c>
      <c r="U53" s="130">
        <v>14.81</v>
      </c>
      <c r="W53" s="94">
        <v>42565</v>
      </c>
      <c r="X53" s="10">
        <v>66.31</v>
      </c>
      <c r="Y53" s="40">
        <v>67.599999999999994</v>
      </c>
      <c r="Z53" s="40">
        <v>65.48</v>
      </c>
      <c r="AA53" s="10">
        <v>67.39</v>
      </c>
      <c r="AB53" s="95">
        <v>2088400</v>
      </c>
      <c r="AC53" s="243">
        <v>67.099999999999994</v>
      </c>
      <c r="AD53" s="2">
        <f t="shared" si="0"/>
        <v>2.1199999999999903</v>
      </c>
      <c r="AE53" s="138">
        <f t="shared" si="1"/>
        <v>3.1197172276010487E-2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69.536100000000005</v>
      </c>
      <c r="R54" s="83"/>
      <c r="T54" s="87" t="s">
        <v>112</v>
      </c>
      <c r="U54" s="130">
        <v>5.05</v>
      </c>
      <c r="W54" s="94">
        <v>42564</v>
      </c>
      <c r="X54" s="10">
        <v>66.44</v>
      </c>
      <c r="Y54" s="40">
        <v>66.48</v>
      </c>
      <c r="Z54" s="40">
        <v>65.08</v>
      </c>
      <c r="AA54" s="10">
        <v>65.349999999999994</v>
      </c>
      <c r="AB54" s="95">
        <v>1940300</v>
      </c>
      <c r="AC54" s="243">
        <v>65.069999999999993</v>
      </c>
      <c r="AD54" s="2">
        <f t="shared" si="0"/>
        <v>1.4000000000000057</v>
      </c>
      <c r="AE54" s="138">
        <f t="shared" si="1"/>
        <v>-6.8681318681319548E-3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68.788399999999996</v>
      </c>
      <c r="R55" s="83"/>
      <c r="T55" s="87" t="s">
        <v>109</v>
      </c>
      <c r="U55" s="130" t="s">
        <v>472</v>
      </c>
      <c r="W55" s="94">
        <v>42563</v>
      </c>
      <c r="X55" s="10">
        <v>65.489999999999995</v>
      </c>
      <c r="Y55" s="40">
        <v>66.42</v>
      </c>
      <c r="Z55" s="40">
        <v>65.209999999999994</v>
      </c>
      <c r="AA55" s="10">
        <v>65.8</v>
      </c>
      <c r="AB55" s="95">
        <v>2073700</v>
      </c>
      <c r="AC55" s="243">
        <v>65.52</v>
      </c>
      <c r="AD55" s="2">
        <f t="shared" si="0"/>
        <v>1.210000000000008</v>
      </c>
      <c r="AE55" s="138">
        <f t="shared" si="1"/>
        <v>1.7865465278856574E-2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68.040700000000001</v>
      </c>
      <c r="R56" s="83"/>
      <c r="W56" s="94">
        <v>42562</v>
      </c>
      <c r="X56" s="10">
        <v>63.6</v>
      </c>
      <c r="Y56" s="40">
        <v>65.2</v>
      </c>
      <c r="Z56" s="40">
        <v>63.57</v>
      </c>
      <c r="AA56" s="10">
        <v>64.64</v>
      </c>
      <c r="AB56" s="95">
        <v>2179200</v>
      </c>
      <c r="AC56" s="243">
        <v>64.37</v>
      </c>
      <c r="AD56" s="2">
        <f t="shared" si="0"/>
        <v>1.6300000000000026</v>
      </c>
      <c r="AE56" s="138">
        <f t="shared" si="1"/>
        <v>2.761813537675617E-2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67.292999999999992</v>
      </c>
      <c r="R57" s="83"/>
      <c r="W57" s="94">
        <v>42559</v>
      </c>
      <c r="X57" s="10">
        <v>61.67</v>
      </c>
      <c r="Y57" s="40">
        <v>63.15</v>
      </c>
      <c r="Z57" s="40">
        <v>61.52</v>
      </c>
      <c r="AA57" s="10">
        <v>62.91</v>
      </c>
      <c r="AB57" s="95">
        <v>2299100</v>
      </c>
      <c r="AC57" s="243">
        <v>62.64</v>
      </c>
      <c r="AD57" s="2">
        <f t="shared" si="0"/>
        <v>1.6299999999999955</v>
      </c>
      <c r="AE57" s="138">
        <f t="shared" si="1"/>
        <v>3.3151904997525961E-2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42558</v>
      </c>
      <c r="X58" s="10">
        <v>59.39</v>
      </c>
      <c r="Y58" s="40">
        <v>61.2</v>
      </c>
      <c r="Z58" s="40">
        <v>59.34</v>
      </c>
      <c r="AA58" s="10">
        <v>60.89</v>
      </c>
      <c r="AB58" s="95">
        <v>2860000</v>
      </c>
      <c r="AC58" s="243">
        <v>60.63</v>
      </c>
      <c r="AD58" s="2">
        <f t="shared" si="0"/>
        <v>1.8599999999999994</v>
      </c>
      <c r="AE58" s="138">
        <f t="shared" si="1"/>
        <v>2.9197080291970989E-2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42557</v>
      </c>
      <c r="X59" s="10">
        <v>58.25</v>
      </c>
      <c r="Y59" s="40">
        <v>59.26</v>
      </c>
      <c r="Z59" s="40">
        <v>57.19</v>
      </c>
      <c r="AA59" s="10">
        <v>59.16</v>
      </c>
      <c r="AB59" s="95">
        <v>3848000</v>
      </c>
      <c r="AC59" s="243">
        <v>58.91</v>
      </c>
      <c r="AD59" s="2">
        <f t="shared" si="0"/>
        <v>2.0700000000000003</v>
      </c>
      <c r="AE59" s="138">
        <f t="shared" si="1"/>
        <v>5.8050196346250971E-3</v>
      </c>
    </row>
    <row r="60" spans="1:31" x14ac:dyDescent="0.25">
      <c r="W60" s="94">
        <v>42556</v>
      </c>
      <c r="X60" s="10">
        <v>60.67</v>
      </c>
      <c r="Y60" s="40">
        <v>60.74</v>
      </c>
      <c r="Z60" s="40">
        <v>58.08</v>
      </c>
      <c r="AA60" s="10">
        <v>58.82</v>
      </c>
      <c r="AB60" s="95">
        <v>3668100</v>
      </c>
      <c r="AC60" s="243">
        <v>58.57</v>
      </c>
      <c r="AD60" s="2">
        <f t="shared" si="0"/>
        <v>2.6600000000000037</v>
      </c>
      <c r="AE60" s="138">
        <f t="shared" si="1"/>
        <v>-6.0324081501684557E-2</v>
      </c>
    </row>
    <row r="61" spans="1:31" x14ac:dyDescent="0.25">
      <c r="L61" t="s">
        <v>65</v>
      </c>
      <c r="M61" s="467">
        <f>K79+M79-F79</f>
        <v>954.30999999999767</v>
      </c>
      <c r="W61" s="94">
        <v>42552</v>
      </c>
      <c r="X61" s="10">
        <v>62.48</v>
      </c>
      <c r="Y61" s="40">
        <v>63.22</v>
      </c>
      <c r="Z61" s="40">
        <v>61.87</v>
      </c>
      <c r="AA61" s="10">
        <v>62.6</v>
      </c>
      <c r="AB61" s="95">
        <v>2110200</v>
      </c>
      <c r="AC61" s="243">
        <v>62.33</v>
      </c>
      <c r="AD61" s="2">
        <f t="shared" si="0"/>
        <v>1.3500000000000014</v>
      </c>
      <c r="AE61" s="138">
        <f t="shared" si="1"/>
        <v>-1.079193778765275E-2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42551</v>
      </c>
      <c r="X62" s="10">
        <v>62.03</v>
      </c>
      <c r="Y62" s="40">
        <v>63.31</v>
      </c>
      <c r="Z62" s="40">
        <v>61.68</v>
      </c>
      <c r="AA62" s="10">
        <v>63.28</v>
      </c>
      <c r="AB62" s="95">
        <v>3375700</v>
      </c>
      <c r="AC62" s="243">
        <v>63.01</v>
      </c>
      <c r="AD62" s="2">
        <f t="shared" si="0"/>
        <v>1.6300000000000026</v>
      </c>
      <c r="AE62" s="138">
        <f t="shared" si="1"/>
        <v>2.5052871319342751E-2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42550</v>
      </c>
      <c r="X63" s="10">
        <v>61.08</v>
      </c>
      <c r="Y63" s="40">
        <v>62.23</v>
      </c>
      <c r="Z63" s="40">
        <v>60.75</v>
      </c>
      <c r="AA63" s="10">
        <v>61.73</v>
      </c>
      <c r="AB63" s="95">
        <v>2155700</v>
      </c>
      <c r="AC63" s="243">
        <v>61.47</v>
      </c>
      <c r="AD63" s="2">
        <f t="shared" si="0"/>
        <v>1.4799999999999969</v>
      </c>
      <c r="AE63" s="138">
        <f t="shared" si="1"/>
        <v>2.4499999999999966E-2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42549</v>
      </c>
      <c r="X64" s="10">
        <v>59.29</v>
      </c>
      <c r="Y64" s="40">
        <v>60.77</v>
      </c>
      <c r="Z64" s="40">
        <v>59.13</v>
      </c>
      <c r="AA64" s="10">
        <v>60.26</v>
      </c>
      <c r="AB64" s="95">
        <v>3095500</v>
      </c>
      <c r="AC64" s="243">
        <v>60</v>
      </c>
      <c r="AD64" s="2">
        <f t="shared" si="0"/>
        <v>1.6400000000000006</v>
      </c>
      <c r="AE64" s="138">
        <f t="shared" si="1"/>
        <v>3.8781163434903121E-2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42548</v>
      </c>
      <c r="X65" s="10">
        <v>60.16</v>
      </c>
      <c r="Y65" s="40">
        <v>60.8</v>
      </c>
      <c r="Z65" s="40">
        <v>57.11</v>
      </c>
      <c r="AA65" s="10">
        <v>58.01</v>
      </c>
      <c r="AB65" s="95">
        <v>5188700</v>
      </c>
      <c r="AC65" s="243">
        <v>57.76</v>
      </c>
      <c r="AD65" s="2">
        <f t="shared" si="0"/>
        <v>3.6899999999999977</v>
      </c>
      <c r="AE65" s="138">
        <f t="shared" si="1"/>
        <v>-5.8516707416462976E-2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42545</v>
      </c>
      <c r="X66" s="10">
        <v>64</v>
      </c>
      <c r="Y66" s="40">
        <v>65.09</v>
      </c>
      <c r="Z66" s="40">
        <v>61.37</v>
      </c>
      <c r="AA66" s="10">
        <v>61.61</v>
      </c>
      <c r="AB66" s="95">
        <v>3913500</v>
      </c>
      <c r="AC66" s="243">
        <v>61.35</v>
      </c>
      <c r="AD66" s="2">
        <f t="shared" si="0"/>
        <v>3.720000000000006</v>
      </c>
      <c r="AE66" s="138">
        <f t="shared" si="1"/>
        <v>-8.3370685791125165E-2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42544</v>
      </c>
      <c r="X67" s="10">
        <v>66.23</v>
      </c>
      <c r="Y67" s="40">
        <v>67.23</v>
      </c>
      <c r="Z67" s="40">
        <v>65.83</v>
      </c>
      <c r="AA67" s="10">
        <v>67.209999999999994</v>
      </c>
      <c r="AB67" s="95">
        <v>1462900</v>
      </c>
      <c r="AC67" s="243">
        <v>66.930000000000007</v>
      </c>
      <c r="AD67" s="2">
        <f t="shared" si="0"/>
        <v>1.4000000000000057</v>
      </c>
      <c r="AE67" s="138">
        <f t="shared" si="1"/>
        <v>2.8584601198709203E-2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42543</v>
      </c>
      <c r="X68" s="10">
        <v>65.41</v>
      </c>
      <c r="Y68" s="40">
        <v>66.77</v>
      </c>
      <c r="Z68" s="40">
        <v>65.290000000000006</v>
      </c>
      <c r="AA68" s="10">
        <v>65.349999999999994</v>
      </c>
      <c r="AB68" s="95">
        <v>1833700</v>
      </c>
      <c r="AC68" s="243">
        <v>65.069999999999993</v>
      </c>
      <c r="AD68" s="2">
        <f>Y68-Z68</f>
        <v>1.4799999999999898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6" t="s">
        <v>202</v>
      </c>
      <c r="B80" s="487"/>
      <c r="C80" s="488">
        <f>SumByColor($A$19,C63:C78)</f>
        <v>0</v>
      </c>
      <c r="D80" s="488"/>
      <c r="E80" s="488"/>
      <c r="F80" s="489">
        <f>SumByColor($A$19,F63:F78)</f>
        <v>0</v>
      </c>
      <c r="G80" s="488"/>
      <c r="H80" s="488">
        <f>SumByColor($A$19,H63:H78)</f>
        <v>0</v>
      </c>
      <c r="I80" s="488"/>
      <c r="J80" s="488"/>
      <c r="K80" s="489">
        <f>SumByColor($A$19,K63:K78)</f>
        <v>0</v>
      </c>
      <c r="L80" s="488"/>
      <c r="M80" s="489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9" priority="27">
      <formula>F40&gt;0</formula>
    </cfRule>
    <cfRule type="expression" dxfId="388" priority="28">
      <formula>F40&lt;0</formula>
    </cfRule>
  </conditionalFormatting>
  <conditionalFormatting sqref="F40:F45">
    <cfRule type="expression" dxfId="387" priority="29">
      <formula>F40&gt;0</formula>
    </cfRule>
    <cfRule type="expression" dxfId="386" priority="30">
      <formula>F40&lt;0</formula>
    </cfRule>
  </conditionalFormatting>
  <conditionalFormatting sqref="H40:H45">
    <cfRule type="expression" dxfId="385" priority="25">
      <formula>H40&gt;0</formula>
    </cfRule>
    <cfRule type="expression" dxfId="384" priority="26">
      <formula>H40&lt;0</formula>
    </cfRule>
  </conditionalFormatting>
  <conditionalFormatting sqref="F23:F39">
    <cfRule type="expression" dxfId="383" priority="11">
      <formula>F23&gt;0</formula>
    </cfRule>
    <cfRule type="expression" dxfId="382" priority="12">
      <formula>F23&lt;0</formula>
    </cfRule>
  </conditionalFormatting>
  <conditionalFormatting sqref="H23:H39">
    <cfRule type="expression" dxfId="381" priority="9">
      <formula>H23&gt;0</formula>
    </cfRule>
    <cfRule type="expression" dxfId="380" priority="10">
      <formula>H23&lt;0</formula>
    </cfRule>
  </conditionalFormatting>
  <conditionalFormatting sqref="Q7">
    <cfRule type="expression" dxfId="379" priority="7">
      <formula>Q7&gt;0</formula>
    </cfRule>
    <cfRule type="expression" dxfId="378" priority="8">
      <formula>Q7&lt;0</formula>
    </cfRule>
  </conditionalFormatting>
  <conditionalFormatting sqref="Q8">
    <cfRule type="expression" dxfId="377" priority="5">
      <formula>Q8&gt;0</formula>
    </cfRule>
    <cfRule type="expression" dxfId="37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42636</v>
      </c>
      <c r="X2" s="41">
        <v>64.66</v>
      </c>
      <c r="Y2" s="41">
        <v>64.790000000000006</v>
      </c>
      <c r="Z2" s="41">
        <v>63.99</v>
      </c>
      <c r="AA2" s="41">
        <v>64.11</v>
      </c>
      <c r="AB2" s="104">
        <v>726700</v>
      </c>
      <c r="AC2" s="9">
        <v>64.11</v>
      </c>
      <c r="AD2" s="2">
        <f>Y2-Z2</f>
        <v>0.80000000000000426</v>
      </c>
      <c r="AE2" s="138">
        <f>AC2/AC3-1</f>
        <v>-1.2628985060834874E-2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64.11</v>
      </c>
      <c r="W3" s="123">
        <v>42635</v>
      </c>
      <c r="X3" s="41">
        <v>65.010000000000005</v>
      </c>
      <c r="Y3" s="41">
        <v>65.239999999999995</v>
      </c>
      <c r="Z3" s="41">
        <v>64.849999999999994</v>
      </c>
      <c r="AA3" s="41">
        <v>64.930000000000007</v>
      </c>
      <c r="AB3" s="104">
        <v>1245200</v>
      </c>
      <c r="AC3" s="9">
        <v>64.930000000000007</v>
      </c>
      <c r="AD3" s="2">
        <f t="shared" ref="AD3:AD66" si="0">Y3-Z3</f>
        <v>0.39000000000000057</v>
      </c>
      <c r="AE3" s="138">
        <f t="shared" ref="AE3:AE66" si="1">AC3/AC4-1</f>
        <v>9.9548918960958854E-3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64.11</v>
      </c>
      <c r="R4" s="529">
        <v>-1.26E-2</v>
      </c>
      <c r="T4" s="1"/>
      <c r="W4" s="123">
        <v>42634</v>
      </c>
      <c r="X4" s="41">
        <v>63.2</v>
      </c>
      <c r="Y4" s="41">
        <v>64.37</v>
      </c>
      <c r="Z4" s="41">
        <v>63.13</v>
      </c>
      <c r="AA4" s="41">
        <v>64.290000000000006</v>
      </c>
      <c r="AB4" s="104">
        <v>1177800</v>
      </c>
      <c r="AC4" s="9">
        <v>64.290000000000006</v>
      </c>
      <c r="AD4" s="2">
        <f t="shared" si="0"/>
        <v>1.240000000000002</v>
      </c>
      <c r="AE4" s="138">
        <f t="shared" si="1"/>
        <v>2.3726114649681662E-2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42633</v>
      </c>
      <c r="X5" s="41">
        <v>63.25</v>
      </c>
      <c r="Y5" s="41">
        <v>63.62</v>
      </c>
      <c r="Z5" s="41">
        <v>62.66</v>
      </c>
      <c r="AA5" s="41">
        <v>62.8</v>
      </c>
      <c r="AB5" s="104">
        <v>892200</v>
      </c>
      <c r="AC5" s="9">
        <v>62.8</v>
      </c>
      <c r="AD5" s="2">
        <f t="shared" si="0"/>
        <v>0.96000000000000085</v>
      </c>
      <c r="AE5" s="138">
        <f t="shared" si="1"/>
        <v>-2.0657873828063833E-3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42632</v>
      </c>
      <c r="X6" s="41">
        <v>62.86</v>
      </c>
      <c r="Y6" s="41">
        <v>63.22</v>
      </c>
      <c r="Z6" s="41">
        <v>62.79</v>
      </c>
      <c r="AA6" s="41">
        <v>62.93</v>
      </c>
      <c r="AB6" s="104">
        <v>1130900</v>
      </c>
      <c r="AC6" s="9">
        <v>62.93</v>
      </c>
      <c r="AD6" s="2">
        <f t="shared" si="0"/>
        <v>0.42999999999999972</v>
      </c>
      <c r="AE6" s="138">
        <f t="shared" si="1"/>
        <v>4.1487154938566473E-3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42629</v>
      </c>
      <c r="X7" s="41">
        <v>62.29</v>
      </c>
      <c r="Y7" s="41">
        <v>62.93</v>
      </c>
      <c r="Z7" s="41">
        <v>61.9</v>
      </c>
      <c r="AA7" s="41">
        <v>62.67</v>
      </c>
      <c r="AB7" s="104">
        <v>785200</v>
      </c>
      <c r="AC7" s="9">
        <v>62.67</v>
      </c>
      <c r="AD7" s="2">
        <f t="shared" si="0"/>
        <v>1.0300000000000011</v>
      </c>
      <c r="AE7" s="138">
        <f t="shared" si="1"/>
        <v>7.9846694346863423E-4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42628</v>
      </c>
      <c r="X8" s="41">
        <v>61.23</v>
      </c>
      <c r="Y8" s="41">
        <v>62.69</v>
      </c>
      <c r="Z8" s="41">
        <v>61.23</v>
      </c>
      <c r="AA8" s="41">
        <v>62.62</v>
      </c>
      <c r="AB8" s="104">
        <v>1026400</v>
      </c>
      <c r="AC8" s="9">
        <v>62.62</v>
      </c>
      <c r="AD8" s="2">
        <f t="shared" si="0"/>
        <v>1.4600000000000009</v>
      </c>
      <c r="AE8" s="138">
        <f t="shared" si="1"/>
        <v>2.1366824335344869E-2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42627</v>
      </c>
      <c r="X9" s="41">
        <v>61.19</v>
      </c>
      <c r="Y9" s="41">
        <v>61.9</v>
      </c>
      <c r="Z9" s="41">
        <v>61.11</v>
      </c>
      <c r="AA9" s="41">
        <v>61.31</v>
      </c>
      <c r="AB9" s="104">
        <v>849400</v>
      </c>
      <c r="AC9" s="9">
        <v>61.31</v>
      </c>
      <c r="AD9" s="2">
        <f t="shared" si="0"/>
        <v>0.78999999999999915</v>
      </c>
      <c r="AE9" s="138">
        <f t="shared" si="1"/>
        <v>-1.4657980456025399E-3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42626</v>
      </c>
      <c r="X10" s="41">
        <v>62.05</v>
      </c>
      <c r="Y10" s="41">
        <v>62.55</v>
      </c>
      <c r="Z10" s="41">
        <v>61.37</v>
      </c>
      <c r="AA10" s="41">
        <v>61.4</v>
      </c>
      <c r="AB10" s="104">
        <v>819700</v>
      </c>
      <c r="AC10" s="9">
        <v>61.4</v>
      </c>
      <c r="AD10" s="2">
        <f t="shared" si="0"/>
        <v>1.1799999999999997</v>
      </c>
      <c r="AE10" s="138">
        <f t="shared" si="1"/>
        <v>-2.2759828107591917E-2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1.8100000000000002E-2</v>
      </c>
      <c r="T11" s="11"/>
      <c r="W11" s="123">
        <v>42625</v>
      </c>
      <c r="X11" s="41">
        <v>61.81</v>
      </c>
      <c r="Y11" s="41">
        <v>63.35</v>
      </c>
      <c r="Z11" s="41">
        <v>61.56</v>
      </c>
      <c r="AA11" s="41">
        <v>62.83</v>
      </c>
      <c r="AB11" s="104">
        <v>1160200</v>
      </c>
      <c r="AC11" s="9">
        <v>62.83</v>
      </c>
      <c r="AD11" s="2">
        <f t="shared" si="0"/>
        <v>1.7899999999999991</v>
      </c>
      <c r="AE11" s="138">
        <f t="shared" si="1"/>
        <v>1.0453522032807916E-2</v>
      </c>
      <c r="AL11" s="234"/>
      <c r="AO11" s="234"/>
    </row>
    <row r="12" spans="1:42" x14ac:dyDescent="0.25">
      <c r="W12" s="123">
        <v>42622</v>
      </c>
      <c r="X12" s="41">
        <v>63.88</v>
      </c>
      <c r="Y12" s="41">
        <v>63.94</v>
      </c>
      <c r="Z12" s="41">
        <v>62.18</v>
      </c>
      <c r="AA12" s="41">
        <v>62.18</v>
      </c>
      <c r="AB12" s="104">
        <v>1121100</v>
      </c>
      <c r="AC12" s="9">
        <v>62.18</v>
      </c>
      <c r="AD12" s="2">
        <f t="shared" si="0"/>
        <v>1.759999999999998</v>
      </c>
      <c r="AE12" s="138">
        <f t="shared" si="1"/>
        <v>-4.058015738311993E-2</v>
      </c>
      <c r="AL12" s="234"/>
      <c r="AO12" s="234"/>
    </row>
    <row r="13" spans="1:42" x14ac:dyDescent="0.25">
      <c r="W13" s="123">
        <v>42621</v>
      </c>
      <c r="X13" s="41">
        <v>65.03</v>
      </c>
      <c r="Y13" s="41">
        <v>65.099999999999994</v>
      </c>
      <c r="Z13" s="41">
        <v>64.37</v>
      </c>
      <c r="AA13" s="41">
        <v>64.81</v>
      </c>
      <c r="AB13" s="104">
        <v>409500</v>
      </c>
      <c r="AC13" s="9">
        <v>64.81</v>
      </c>
      <c r="AD13" s="2">
        <f t="shared" si="0"/>
        <v>0.72999999999998977</v>
      </c>
      <c r="AE13" s="138">
        <f t="shared" si="1"/>
        <v>-3.6894696387393955E-3</v>
      </c>
    </row>
    <row r="14" spans="1:42" x14ac:dyDescent="0.25">
      <c r="W14" s="123">
        <v>42620</v>
      </c>
      <c r="X14" s="41">
        <v>65.260000000000005</v>
      </c>
      <c r="Y14" s="41">
        <v>65.73</v>
      </c>
      <c r="Z14" s="41">
        <v>64.95</v>
      </c>
      <c r="AA14" s="41">
        <v>65.05</v>
      </c>
      <c r="AB14" s="104">
        <v>747000</v>
      </c>
      <c r="AC14" s="9">
        <v>65.05</v>
      </c>
      <c r="AD14" s="2">
        <f t="shared" si="0"/>
        <v>0.78000000000000114</v>
      </c>
      <c r="AE14" s="138" t="e">
        <f t="shared" si="1"/>
        <v>#DIV/0!</v>
      </c>
    </row>
    <row r="15" spans="1:42" x14ac:dyDescent="0.25">
      <c r="V15" s="2"/>
      <c r="W15" s="123">
        <v>42620</v>
      </c>
      <c r="X15" s="41" t="s">
        <v>368</v>
      </c>
      <c r="Y15" s="41"/>
      <c r="Z15" s="41"/>
      <c r="AA15" s="41"/>
      <c r="AB15" s="104"/>
      <c r="AC15" s="9"/>
      <c r="AD15" s="2">
        <f t="shared" si="0"/>
        <v>0</v>
      </c>
      <c r="AE15" s="138">
        <f t="shared" si="1"/>
        <v>-1</v>
      </c>
      <c r="AL15" s="234"/>
      <c r="AO15" s="234"/>
      <c r="AP15" s="234"/>
    </row>
    <row r="16" spans="1:42" x14ac:dyDescent="0.25">
      <c r="V16" s="2"/>
      <c r="W16" s="123">
        <v>42619</v>
      </c>
      <c r="X16" s="41">
        <v>65.73</v>
      </c>
      <c r="Y16" s="41">
        <v>65.790000000000006</v>
      </c>
      <c r="Z16" s="41">
        <v>65.349999999999994</v>
      </c>
      <c r="AA16" s="41">
        <v>65.44</v>
      </c>
      <c r="AB16" s="104">
        <v>685700</v>
      </c>
      <c r="AC16" s="9">
        <v>65.150000000000006</v>
      </c>
      <c r="AD16" s="2">
        <f t="shared" si="0"/>
        <v>0.44000000000001194</v>
      </c>
      <c r="AE16" s="138">
        <f t="shared" si="1"/>
        <v>-3.0688967316239157E-4</v>
      </c>
    </row>
    <row r="17" spans="1:42" x14ac:dyDescent="0.25">
      <c r="V17" s="2"/>
      <c r="W17" s="123">
        <v>42615</v>
      </c>
      <c r="X17" s="41">
        <v>65.12</v>
      </c>
      <c r="Y17" s="41">
        <v>65.81</v>
      </c>
      <c r="Z17" s="41">
        <v>64.900000000000006</v>
      </c>
      <c r="AA17" s="41">
        <v>65.459999999999994</v>
      </c>
      <c r="AB17" s="104">
        <v>897400</v>
      </c>
      <c r="AC17" s="9">
        <v>65.17</v>
      </c>
      <c r="AD17" s="2">
        <f t="shared" si="0"/>
        <v>0.90999999999999659</v>
      </c>
      <c r="AE17" s="138">
        <f t="shared" si="1"/>
        <v>1.2270891581236398E-2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42614</v>
      </c>
      <c r="X18" s="41">
        <v>64.19</v>
      </c>
      <c r="Y18" s="41">
        <v>64.67</v>
      </c>
      <c r="Z18" s="41">
        <v>63.98</v>
      </c>
      <c r="AA18" s="41">
        <v>64.67</v>
      </c>
      <c r="AB18" s="104">
        <v>637700</v>
      </c>
      <c r="AC18" s="9">
        <v>64.38</v>
      </c>
      <c r="AD18" s="2">
        <f t="shared" si="0"/>
        <v>0.69000000000000483</v>
      </c>
      <c r="AE18" s="138">
        <f t="shared" si="1"/>
        <v>5.623242736644718E-3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42613</v>
      </c>
      <c r="X19" s="41">
        <v>64.63</v>
      </c>
      <c r="Y19" s="41">
        <v>64.72</v>
      </c>
      <c r="Z19" s="41">
        <v>63.99</v>
      </c>
      <c r="AA19" s="41">
        <v>64.31</v>
      </c>
      <c r="AB19" s="104">
        <v>692300</v>
      </c>
      <c r="AC19" s="9">
        <v>64.02</v>
      </c>
      <c r="AD19" s="2">
        <f t="shared" si="0"/>
        <v>0.72999999999999687</v>
      </c>
      <c r="AE19" s="138">
        <f t="shared" si="1"/>
        <v>-9.5915841584158779E-3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42612</v>
      </c>
      <c r="X20" s="41">
        <v>65.150000000000006</v>
      </c>
      <c r="Y20" s="41">
        <v>65.53</v>
      </c>
      <c r="Z20" s="41">
        <v>64.790000000000006</v>
      </c>
      <c r="AA20" s="41">
        <v>64.930000000000007</v>
      </c>
      <c r="AB20" s="104">
        <v>479700</v>
      </c>
      <c r="AC20" s="9">
        <v>64.64</v>
      </c>
      <c r="AD20" s="2">
        <f t="shared" si="0"/>
        <v>0.73999999999999488</v>
      </c>
      <c r="AE20" s="138">
        <f t="shared" si="1"/>
        <v>-6.9135043785528705E-3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42611</v>
      </c>
      <c r="X21" s="41">
        <v>64.98</v>
      </c>
      <c r="Y21" s="41">
        <v>65.73</v>
      </c>
      <c r="Z21" s="41">
        <v>64.86</v>
      </c>
      <c r="AA21" s="41">
        <v>65.38</v>
      </c>
      <c r="AB21" s="104">
        <v>798800</v>
      </c>
      <c r="AC21" s="9">
        <v>65.09</v>
      </c>
      <c r="AD21" s="2">
        <f t="shared" si="0"/>
        <v>0.87000000000000455</v>
      </c>
      <c r="AE21" s="138">
        <f t="shared" si="1"/>
        <v>4.3203209381268426E-3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42608</v>
      </c>
      <c r="X22" s="41">
        <v>65.2</v>
      </c>
      <c r="Y22" s="41">
        <v>65.8</v>
      </c>
      <c r="Z22" s="41">
        <v>64.63</v>
      </c>
      <c r="AA22" s="41">
        <v>65.099999999999994</v>
      </c>
      <c r="AB22" s="104">
        <v>804500</v>
      </c>
      <c r="AC22" s="9">
        <v>64.81</v>
      </c>
      <c r="AD22" s="2">
        <f t="shared" si="0"/>
        <v>1.1700000000000017</v>
      </c>
      <c r="AE22" s="138">
        <f t="shared" si="1"/>
        <v>2.1648368640792004E-3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42607</v>
      </c>
      <c r="X23" s="41">
        <v>64.760000000000005</v>
      </c>
      <c r="Y23" s="41">
        <v>65.16</v>
      </c>
      <c r="Z23" s="41">
        <v>64.510000000000005</v>
      </c>
      <c r="AA23" s="41">
        <v>64.959999999999994</v>
      </c>
      <c r="AB23" s="104">
        <v>528300</v>
      </c>
      <c r="AC23" s="9">
        <v>64.67</v>
      </c>
      <c r="AD23" s="2">
        <f t="shared" si="0"/>
        <v>0.64999999999999147</v>
      </c>
      <c r="AE23" s="138">
        <f t="shared" si="1"/>
        <v>0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42606</v>
      </c>
      <c r="X24" s="41">
        <v>64.95</v>
      </c>
      <c r="Y24" s="41">
        <v>65.489999999999995</v>
      </c>
      <c r="Z24" s="41">
        <v>64.88</v>
      </c>
      <c r="AA24" s="41">
        <v>64.959999999999994</v>
      </c>
      <c r="AB24" s="104">
        <v>501800</v>
      </c>
      <c r="AC24" s="9">
        <v>64.67</v>
      </c>
      <c r="AD24" s="2">
        <f t="shared" si="0"/>
        <v>0.60999999999999943</v>
      </c>
      <c r="AE24" s="138">
        <f t="shared" si="1"/>
        <v>-3.0830892554339906E-3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42605</v>
      </c>
      <c r="X25" s="41">
        <v>65.27</v>
      </c>
      <c r="Y25" s="41">
        <v>65.400000000000006</v>
      </c>
      <c r="Z25" s="41">
        <v>64.739999999999995</v>
      </c>
      <c r="AA25" s="41">
        <v>65.16</v>
      </c>
      <c r="AB25" s="104">
        <v>510500</v>
      </c>
      <c r="AC25" s="9">
        <v>64.87</v>
      </c>
      <c r="AD25" s="2">
        <f t="shared" si="0"/>
        <v>0.6600000000000108</v>
      </c>
      <c r="AE25" s="138">
        <f t="shared" si="1"/>
        <v>3.7134457682193034E-3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42604</v>
      </c>
      <c r="X26" s="41">
        <v>64.36</v>
      </c>
      <c r="Y26" s="41">
        <v>65.11</v>
      </c>
      <c r="Z26" s="41">
        <v>64.33</v>
      </c>
      <c r="AA26" s="41">
        <v>64.92</v>
      </c>
      <c r="AB26" s="104">
        <v>506900</v>
      </c>
      <c r="AC26" s="9">
        <v>64.63</v>
      </c>
      <c r="AD26" s="2">
        <f t="shared" si="0"/>
        <v>0.78000000000000114</v>
      </c>
      <c r="AE26" s="138">
        <f t="shared" si="1"/>
        <v>1.7048977061375759E-3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42601</v>
      </c>
      <c r="X27" s="41">
        <v>64.41</v>
      </c>
      <c r="Y27" s="41">
        <v>64.98</v>
      </c>
      <c r="Z27" s="41">
        <v>64.239999999999995</v>
      </c>
      <c r="AA27" s="41">
        <v>64.81</v>
      </c>
      <c r="AB27" s="104">
        <v>723800</v>
      </c>
      <c r="AC27" s="9">
        <v>64.52</v>
      </c>
      <c r="AD27" s="2">
        <f t="shared" si="0"/>
        <v>0.74000000000000909</v>
      </c>
      <c r="AE27" s="138">
        <f t="shared" si="1"/>
        <v>1.0861132660977546E-3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42600</v>
      </c>
      <c r="X28" s="41">
        <v>64.290000000000006</v>
      </c>
      <c r="Y28" s="41">
        <v>64.98</v>
      </c>
      <c r="Z28" s="41">
        <v>64.260000000000005</v>
      </c>
      <c r="AA28" s="41">
        <v>64.739999999999995</v>
      </c>
      <c r="AB28" s="104">
        <v>586000</v>
      </c>
      <c r="AC28" s="9">
        <v>64.45</v>
      </c>
      <c r="AD28" s="2">
        <f t="shared" si="0"/>
        <v>0.71999999999999886</v>
      </c>
      <c r="AE28" s="138">
        <f t="shared" si="1"/>
        <v>7.8186082877247376E-3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42599</v>
      </c>
      <c r="X29" s="41">
        <v>63.36</v>
      </c>
      <c r="Y29" s="41">
        <v>64.430000000000007</v>
      </c>
      <c r="Z29" s="41">
        <v>63.2</v>
      </c>
      <c r="AA29" s="41">
        <v>64.239999999999995</v>
      </c>
      <c r="AB29" s="104">
        <v>644400</v>
      </c>
      <c r="AC29" s="9">
        <v>63.95</v>
      </c>
      <c r="AD29" s="2">
        <f t="shared" si="0"/>
        <v>1.230000000000004</v>
      </c>
      <c r="AE29" s="138">
        <f t="shared" si="1"/>
        <v>1.250791640278659E-2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42598</v>
      </c>
      <c r="X30" s="41">
        <v>63.4</v>
      </c>
      <c r="Y30" s="41">
        <v>63.71</v>
      </c>
      <c r="Z30" s="41">
        <v>63.22</v>
      </c>
      <c r="AA30" s="41">
        <v>63.44</v>
      </c>
      <c r="AB30" s="104">
        <v>601800</v>
      </c>
      <c r="AC30" s="9">
        <v>63.16</v>
      </c>
      <c r="AD30" s="2">
        <f t="shared" si="0"/>
        <v>0.49000000000000199</v>
      </c>
      <c r="AE30" s="138">
        <f t="shared" si="1"/>
        <v>1.2682308180087531E-3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42597</v>
      </c>
      <c r="X31" s="41">
        <v>63.18</v>
      </c>
      <c r="Y31" s="41">
        <v>63.82</v>
      </c>
      <c r="Z31" s="41">
        <v>63.14</v>
      </c>
      <c r="AA31" s="41">
        <v>63.36</v>
      </c>
      <c r="AB31" s="104">
        <v>519300</v>
      </c>
      <c r="AC31" s="9">
        <v>63.08</v>
      </c>
      <c r="AD31" s="2">
        <f t="shared" si="0"/>
        <v>0.67999999999999972</v>
      </c>
      <c r="AE31" s="138">
        <f t="shared" si="1"/>
        <v>4.2986785543701611E-3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42594</v>
      </c>
      <c r="X32" s="41">
        <v>63.38</v>
      </c>
      <c r="Y32" s="41">
        <v>63.53</v>
      </c>
      <c r="Z32" s="41">
        <v>62.81</v>
      </c>
      <c r="AA32" s="41">
        <v>63.09</v>
      </c>
      <c r="AB32" s="104">
        <v>620700</v>
      </c>
      <c r="AC32" s="9">
        <v>62.81</v>
      </c>
      <c r="AD32" s="2">
        <f t="shared" si="0"/>
        <v>0.71999999999999886</v>
      </c>
      <c r="AE32" s="138">
        <f t="shared" si="1"/>
        <v>-6.9565217391304168E-3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42593</v>
      </c>
      <c r="X33" s="41">
        <v>63.45</v>
      </c>
      <c r="Y33" s="41">
        <v>63.8</v>
      </c>
      <c r="Z33" s="41">
        <v>62.91</v>
      </c>
      <c r="AA33" s="41">
        <v>63.53</v>
      </c>
      <c r="AB33" s="104">
        <v>614300</v>
      </c>
      <c r="AC33" s="9">
        <v>63.25</v>
      </c>
      <c r="AD33" s="2">
        <f t="shared" si="0"/>
        <v>0.89000000000000057</v>
      </c>
      <c r="AE33" s="138">
        <f t="shared" si="1"/>
        <v>1.3297020185837782E-2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42592</v>
      </c>
      <c r="X34" s="41">
        <v>63.11</v>
      </c>
      <c r="Y34" s="41">
        <v>63.36</v>
      </c>
      <c r="Z34" s="41">
        <v>62.45</v>
      </c>
      <c r="AA34" s="41">
        <v>62.7</v>
      </c>
      <c r="AB34" s="104">
        <v>856200</v>
      </c>
      <c r="AC34" s="9">
        <v>62.42</v>
      </c>
      <c r="AD34" s="2">
        <f t="shared" si="0"/>
        <v>0.90999999999999659</v>
      </c>
      <c r="AE34" s="138">
        <f t="shared" si="1"/>
        <v>-6.4040986231184149E-4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42591</v>
      </c>
      <c r="X35" s="41">
        <v>62.47</v>
      </c>
      <c r="Y35" s="41">
        <v>63.32</v>
      </c>
      <c r="Z35" s="41">
        <v>62.47</v>
      </c>
      <c r="AA35" s="41">
        <v>62.74</v>
      </c>
      <c r="AB35" s="104">
        <v>894600</v>
      </c>
      <c r="AC35" s="9">
        <v>62.46</v>
      </c>
      <c r="AD35" s="2">
        <f t="shared" si="0"/>
        <v>0.85000000000000142</v>
      </c>
      <c r="AE35" s="138">
        <f t="shared" si="1"/>
        <v>7.2568940493469292E-3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42590</v>
      </c>
      <c r="X36" s="41">
        <v>62.1</v>
      </c>
      <c r="Y36" s="41">
        <v>62.45</v>
      </c>
      <c r="Z36" s="41">
        <v>61.95</v>
      </c>
      <c r="AA36" s="41">
        <v>62.29</v>
      </c>
      <c r="AB36" s="104">
        <v>770200</v>
      </c>
      <c r="AC36" s="9">
        <v>62.01</v>
      </c>
      <c r="AD36" s="2">
        <f t="shared" si="0"/>
        <v>0.5</v>
      </c>
      <c r="AE36" s="138">
        <f t="shared" si="1"/>
        <v>5.5132155018646767E-3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42587</v>
      </c>
      <c r="X37" s="41">
        <v>61.63</v>
      </c>
      <c r="Y37" s="41">
        <v>62.21</v>
      </c>
      <c r="Z37" s="41">
        <v>61.54</v>
      </c>
      <c r="AA37" s="41">
        <v>61.95</v>
      </c>
      <c r="AB37" s="104">
        <v>903700</v>
      </c>
      <c r="AC37" s="9">
        <v>61.67</v>
      </c>
      <c r="AD37" s="2">
        <f t="shared" si="0"/>
        <v>0.67000000000000171</v>
      </c>
      <c r="AE37" s="138">
        <f t="shared" si="1"/>
        <v>2.438231469440888E-3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42586</v>
      </c>
      <c r="X38" s="41">
        <v>62.05</v>
      </c>
      <c r="Y38" s="41">
        <v>62.16</v>
      </c>
      <c r="Z38" s="41">
        <v>61.4</v>
      </c>
      <c r="AA38" s="41">
        <v>61.8</v>
      </c>
      <c r="AB38" s="104">
        <v>762200</v>
      </c>
      <c r="AC38" s="9">
        <v>61.52</v>
      </c>
      <c r="AD38" s="2">
        <f t="shared" si="0"/>
        <v>0.75999999999999801</v>
      </c>
      <c r="AE38" s="138">
        <f t="shared" si="1"/>
        <v>-7.4217489512744539E-3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42585</v>
      </c>
      <c r="X39" s="41">
        <v>61.88</v>
      </c>
      <c r="Y39" s="41">
        <v>62.66</v>
      </c>
      <c r="Z39" s="41">
        <v>61.71</v>
      </c>
      <c r="AA39" s="41">
        <v>62.26</v>
      </c>
      <c r="AB39" s="104">
        <v>982400</v>
      </c>
      <c r="AC39" s="9">
        <v>61.98</v>
      </c>
      <c r="AD39" s="2">
        <f t="shared" si="0"/>
        <v>0.94999999999999574</v>
      </c>
      <c r="AE39" s="138">
        <f t="shared" si="1"/>
        <v>7.1498212544685025E-3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42584</v>
      </c>
      <c r="X40" s="41">
        <v>63.77</v>
      </c>
      <c r="Y40" s="41">
        <v>64.27</v>
      </c>
      <c r="Z40" s="41">
        <v>61.71</v>
      </c>
      <c r="AA40" s="41">
        <v>61.82</v>
      </c>
      <c r="AB40" s="104">
        <v>1317800</v>
      </c>
      <c r="AC40" s="9">
        <v>61.54</v>
      </c>
      <c r="AD40" s="2">
        <f t="shared" si="0"/>
        <v>2.5599999999999952</v>
      </c>
      <c r="AE40" s="138">
        <f t="shared" si="1"/>
        <v>-1.4255966682684584E-2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42583</v>
      </c>
      <c r="X41" s="41">
        <v>62.8</v>
      </c>
      <c r="Y41" s="41">
        <v>63.14</v>
      </c>
      <c r="Z41" s="41">
        <v>61.9</v>
      </c>
      <c r="AA41" s="41">
        <v>62.71</v>
      </c>
      <c r="AB41" s="104">
        <v>878200</v>
      </c>
      <c r="AC41" s="9">
        <v>62.43</v>
      </c>
      <c r="AD41" s="2">
        <f t="shared" si="0"/>
        <v>1.240000000000002</v>
      </c>
      <c r="AE41" s="138">
        <f t="shared" si="1"/>
        <v>-7.9453360877165258E-3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42580</v>
      </c>
      <c r="X42" s="41">
        <v>63.7</v>
      </c>
      <c r="Y42" s="41">
        <v>63.89</v>
      </c>
      <c r="Z42" s="41">
        <v>63.18</v>
      </c>
      <c r="AA42" s="41">
        <v>63.21</v>
      </c>
      <c r="AB42" s="104">
        <v>981800</v>
      </c>
      <c r="AC42" s="9">
        <v>62.93</v>
      </c>
      <c r="AD42" s="2">
        <f t="shared" si="0"/>
        <v>0.71000000000000085</v>
      </c>
      <c r="AE42" s="138">
        <f t="shared" si="1"/>
        <v>-5.53097345132747E-3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70.521000000000001</v>
      </c>
      <c r="T43" s="139" t="s">
        <v>98</v>
      </c>
      <c r="U43" s="140">
        <v>64.930000000000007</v>
      </c>
      <c r="W43" s="123">
        <v>42579</v>
      </c>
      <c r="X43" s="41">
        <v>63.74</v>
      </c>
      <c r="Y43" s="41">
        <v>64.22</v>
      </c>
      <c r="Z43" s="41">
        <v>63.48</v>
      </c>
      <c r="AA43" s="41">
        <v>63.56</v>
      </c>
      <c r="AB43" s="104">
        <v>792100</v>
      </c>
      <c r="AC43" s="9">
        <v>63.28</v>
      </c>
      <c r="AD43" s="2">
        <f t="shared" si="0"/>
        <v>0.74000000000000199</v>
      </c>
      <c r="AE43" s="138">
        <f t="shared" si="1"/>
        <v>-1.4202303929303772E-3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69.879900000000006</v>
      </c>
      <c r="T44" s="108" t="s">
        <v>99</v>
      </c>
      <c r="U44" s="106">
        <v>64.66</v>
      </c>
      <c r="W44" s="123">
        <v>42578</v>
      </c>
      <c r="X44" s="41">
        <v>63.41</v>
      </c>
      <c r="Y44" s="41">
        <v>64.099999999999994</v>
      </c>
      <c r="Z44" s="41">
        <v>63.29</v>
      </c>
      <c r="AA44" s="41">
        <v>63.65</v>
      </c>
      <c r="AB44" s="104">
        <v>1232100</v>
      </c>
      <c r="AC44" s="9">
        <v>63.37</v>
      </c>
      <c r="AD44" s="2">
        <f t="shared" si="0"/>
        <v>0.80999999999999517</v>
      </c>
      <c r="AE44" s="138">
        <f t="shared" si="1"/>
        <v>5.0753370340999027E-3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69.238799999999998</v>
      </c>
      <c r="Q45" s="2"/>
      <c r="T45" s="108" t="s">
        <v>100</v>
      </c>
      <c r="U45" s="106" t="s">
        <v>473</v>
      </c>
      <c r="W45" s="123">
        <v>42577</v>
      </c>
      <c r="X45" s="41">
        <v>64.400000000000006</v>
      </c>
      <c r="Y45" s="41">
        <v>64.73</v>
      </c>
      <c r="Z45" s="41">
        <v>62.67</v>
      </c>
      <c r="AA45" s="41">
        <v>63.33</v>
      </c>
      <c r="AB45" s="104">
        <v>1708100</v>
      </c>
      <c r="AC45" s="9">
        <v>63.05</v>
      </c>
      <c r="AD45" s="2">
        <f t="shared" si="0"/>
        <v>2.0600000000000023</v>
      </c>
      <c r="AE45" s="138">
        <f t="shared" si="1"/>
        <v>-2.2155404336129392E-3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68.597700000000003</v>
      </c>
      <c r="Q46" s="2"/>
      <c r="T46" s="108" t="s">
        <v>101</v>
      </c>
      <c r="U46" s="106" t="s">
        <v>474</v>
      </c>
      <c r="W46" s="123">
        <v>42576</v>
      </c>
      <c r="X46" s="41">
        <v>63.02</v>
      </c>
      <c r="Y46" s="41">
        <v>63.54</v>
      </c>
      <c r="Z46" s="41">
        <v>62.7</v>
      </c>
      <c r="AA46" s="41">
        <v>63.47</v>
      </c>
      <c r="AB46" s="104">
        <v>2205500</v>
      </c>
      <c r="AC46" s="9">
        <v>63.19</v>
      </c>
      <c r="AD46" s="2">
        <f t="shared" si="0"/>
        <v>0.83999999999999631</v>
      </c>
      <c r="AE46" s="138">
        <f t="shared" si="1"/>
        <v>2.2204599524187074E-3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67.956600000000009</v>
      </c>
      <c r="Q47" s="2"/>
      <c r="T47" s="108" t="s">
        <v>102</v>
      </c>
      <c r="U47" s="106">
        <v>64.37</v>
      </c>
      <c r="W47" s="123">
        <v>42573</v>
      </c>
      <c r="X47" s="41">
        <v>63.17</v>
      </c>
      <c r="Y47" s="41">
        <v>63.38</v>
      </c>
      <c r="Z47" s="41">
        <v>62.77</v>
      </c>
      <c r="AA47" s="41">
        <v>63.33</v>
      </c>
      <c r="AB47" s="104">
        <v>736700</v>
      </c>
      <c r="AC47" s="9">
        <v>63.05</v>
      </c>
      <c r="AD47" s="2">
        <f t="shared" si="0"/>
        <v>0.60999999999999943</v>
      </c>
      <c r="AE47" s="138">
        <f t="shared" si="1"/>
        <v>5.9029993618378018E-3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67.3155</v>
      </c>
      <c r="Q48" s="2"/>
      <c r="T48" s="108" t="s">
        <v>103</v>
      </c>
      <c r="U48" s="106">
        <v>1.22295</v>
      </c>
      <c r="W48" s="123">
        <v>42572</v>
      </c>
      <c r="X48" s="41">
        <v>63.31</v>
      </c>
      <c r="Y48" s="41">
        <v>63.57</v>
      </c>
      <c r="Z48" s="41">
        <v>62.53</v>
      </c>
      <c r="AA48" s="41">
        <v>62.96</v>
      </c>
      <c r="AB48" s="104">
        <v>810400</v>
      </c>
      <c r="AC48" s="9">
        <v>62.68</v>
      </c>
      <c r="AD48" s="2">
        <f t="shared" si="0"/>
        <v>1.0399999999999991</v>
      </c>
      <c r="AE48" s="138">
        <f t="shared" si="1"/>
        <v>-1.0576164167324431E-2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66.674400000000006</v>
      </c>
      <c r="Q49" s="2"/>
      <c r="T49" s="108" t="s">
        <v>104</v>
      </c>
      <c r="U49" s="106" t="s">
        <v>130</v>
      </c>
      <c r="W49" s="123">
        <v>42571</v>
      </c>
      <c r="X49" s="41">
        <v>62.43</v>
      </c>
      <c r="Y49" s="41">
        <v>63.77</v>
      </c>
      <c r="Z49" s="41">
        <v>62.35</v>
      </c>
      <c r="AA49" s="41">
        <v>63.63</v>
      </c>
      <c r="AB49" s="104">
        <v>1184700</v>
      </c>
      <c r="AC49" s="9">
        <v>63.35</v>
      </c>
      <c r="AD49" s="2">
        <f t="shared" si="0"/>
        <v>1.4200000000000017</v>
      </c>
      <c r="AE49" s="138">
        <f t="shared" si="1"/>
        <v>1.6853932584269815E-2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66.033299999999997</v>
      </c>
      <c r="Q50" s="2"/>
      <c r="T50" s="108"/>
      <c r="U50" s="106"/>
      <c r="W50" s="123">
        <v>42570</v>
      </c>
      <c r="X50" s="41">
        <v>62.3</v>
      </c>
      <c r="Y50" s="41">
        <v>62.7</v>
      </c>
      <c r="Z50" s="41">
        <v>62.14</v>
      </c>
      <c r="AA50" s="41">
        <v>62.58</v>
      </c>
      <c r="AB50" s="104">
        <v>1092300</v>
      </c>
      <c r="AC50" s="9">
        <v>62.3</v>
      </c>
      <c r="AD50" s="2">
        <f t="shared" si="0"/>
        <v>0.56000000000000227</v>
      </c>
      <c r="AE50" s="138">
        <f t="shared" si="1"/>
        <v>-2.2421524663677195E-3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65.392200000000003</v>
      </c>
      <c r="Q51" s="2"/>
      <c r="T51" s="108" t="s">
        <v>105</v>
      </c>
      <c r="U51" s="106" t="s">
        <v>475</v>
      </c>
      <c r="W51" s="123">
        <v>42569</v>
      </c>
      <c r="X51" s="41">
        <v>62.08</v>
      </c>
      <c r="Y51" s="41">
        <v>62.88</v>
      </c>
      <c r="Z51" s="41">
        <v>62.04</v>
      </c>
      <c r="AA51" s="41">
        <v>62.72</v>
      </c>
      <c r="AB51" s="104">
        <v>782300</v>
      </c>
      <c r="AC51" s="9">
        <v>62.44</v>
      </c>
      <c r="AD51" s="2">
        <f t="shared" si="0"/>
        <v>0.84000000000000341</v>
      </c>
      <c r="AE51" s="138">
        <f>AC51/AC52-1</f>
        <v>6.9343654249314213E-3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64.751099999999994</v>
      </c>
      <c r="Q52" s="2"/>
      <c r="T52" s="108" t="s">
        <v>106</v>
      </c>
      <c r="U52" s="106" t="s">
        <v>213</v>
      </c>
      <c r="W52" s="123">
        <v>42566</v>
      </c>
      <c r="X52" s="41">
        <v>62.52</v>
      </c>
      <c r="Y52" s="41">
        <v>62.85</v>
      </c>
      <c r="Z52" s="41">
        <v>62.01</v>
      </c>
      <c r="AA52" s="41">
        <v>62.29</v>
      </c>
      <c r="AB52" s="104">
        <v>633400</v>
      </c>
      <c r="AC52" s="9">
        <v>62.01</v>
      </c>
      <c r="AD52" s="2">
        <f t="shared" si="0"/>
        <v>0.84000000000000341</v>
      </c>
      <c r="AE52" s="138">
        <f t="shared" si="1"/>
        <v>-2.2526146419952209E-3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64.11</v>
      </c>
      <c r="Q53" s="2"/>
      <c r="T53" s="108" t="s">
        <v>107</v>
      </c>
      <c r="U53" s="107">
        <v>727279</v>
      </c>
      <c r="W53" s="123">
        <v>42565</v>
      </c>
      <c r="X53" s="41">
        <v>62.26</v>
      </c>
      <c r="Y53" s="41">
        <v>62.89</v>
      </c>
      <c r="Z53" s="41">
        <v>62.1</v>
      </c>
      <c r="AA53" s="41">
        <v>62.43</v>
      </c>
      <c r="AB53" s="104">
        <v>985900</v>
      </c>
      <c r="AC53" s="9">
        <v>62.15</v>
      </c>
      <c r="AD53" s="2">
        <f t="shared" si="0"/>
        <v>0.78999999999999915</v>
      </c>
      <c r="AE53" s="138">
        <f t="shared" si="1"/>
        <v>1.1391375101708734E-2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63.468899999999998</v>
      </c>
      <c r="Q54" s="2"/>
      <c r="T54" s="108" t="s">
        <v>110</v>
      </c>
      <c r="U54" s="107">
        <v>874662</v>
      </c>
      <c r="W54" s="123">
        <v>42564</v>
      </c>
      <c r="X54" s="41">
        <v>61.29</v>
      </c>
      <c r="Y54" s="41">
        <v>62.03</v>
      </c>
      <c r="Z54" s="41">
        <v>60.88</v>
      </c>
      <c r="AA54" s="41">
        <v>61.73</v>
      </c>
      <c r="AB54" s="104">
        <v>963500</v>
      </c>
      <c r="AC54" s="9">
        <v>61.45</v>
      </c>
      <c r="AD54" s="2">
        <f t="shared" si="0"/>
        <v>1.1499999999999986</v>
      </c>
      <c r="AE54" s="138">
        <f t="shared" si="1"/>
        <v>8.6999343401181761E-3</v>
      </c>
    </row>
    <row r="55" spans="1:42" x14ac:dyDescent="0.25">
      <c r="O55" s="83">
        <v>0.98</v>
      </c>
      <c r="P55" s="83">
        <f t="shared" si="2"/>
        <v>62.827799999999996</v>
      </c>
      <c r="T55" s="108" t="s">
        <v>108</v>
      </c>
      <c r="U55" s="106" t="s">
        <v>476</v>
      </c>
      <c r="W55" s="123">
        <v>42563</v>
      </c>
      <c r="X55" s="41">
        <v>60.71</v>
      </c>
      <c r="Y55" s="41">
        <v>61.39</v>
      </c>
      <c r="Z55" s="41">
        <v>60</v>
      </c>
      <c r="AA55" s="41">
        <v>61.19</v>
      </c>
      <c r="AB55" s="104">
        <v>1162500</v>
      </c>
      <c r="AC55" s="9">
        <v>60.92</v>
      </c>
      <c r="AD55" s="2">
        <f t="shared" si="0"/>
        <v>1.3900000000000006</v>
      </c>
      <c r="AE55" s="138">
        <f t="shared" si="1"/>
        <v>2.8012149848126944E-2</v>
      </c>
    </row>
    <row r="56" spans="1:42" x14ac:dyDescent="0.25">
      <c r="O56" s="83">
        <v>0.97</v>
      </c>
      <c r="P56" s="83">
        <f t="shared" si="2"/>
        <v>62.186699999999995</v>
      </c>
      <c r="T56" s="108" t="s">
        <v>111</v>
      </c>
      <c r="U56" s="106">
        <v>18.600000000000001</v>
      </c>
      <c r="W56" s="123">
        <v>42562</v>
      </c>
      <c r="X56" s="41">
        <v>59.91</v>
      </c>
      <c r="Y56" s="41">
        <v>60.2</v>
      </c>
      <c r="Z56" s="41">
        <v>59.51</v>
      </c>
      <c r="AA56" s="41">
        <v>59.53</v>
      </c>
      <c r="AB56" s="104">
        <v>1145200</v>
      </c>
      <c r="AC56" s="9">
        <v>59.26</v>
      </c>
      <c r="AD56" s="2">
        <f t="shared" si="0"/>
        <v>0.69000000000000483</v>
      </c>
      <c r="AE56" s="138">
        <f t="shared" si="1"/>
        <v>-6.3715627095909388E-3</v>
      </c>
    </row>
    <row r="57" spans="1:42" x14ac:dyDescent="0.25">
      <c r="O57" s="83">
        <v>0.96</v>
      </c>
      <c r="P57" s="83">
        <f t="shared" si="2"/>
        <v>61.5456</v>
      </c>
      <c r="T57" s="108" t="s">
        <v>112</v>
      </c>
      <c r="U57" s="106">
        <v>3.45</v>
      </c>
      <c r="W57" s="123">
        <v>42559</v>
      </c>
      <c r="X57" s="41">
        <v>59.35</v>
      </c>
      <c r="Y57" s="41">
        <v>60.44</v>
      </c>
      <c r="Z57" s="41">
        <v>59.32</v>
      </c>
      <c r="AA57" s="41">
        <v>59.91</v>
      </c>
      <c r="AB57" s="104">
        <v>910700</v>
      </c>
      <c r="AC57" s="9">
        <v>59.64</v>
      </c>
      <c r="AD57" s="2">
        <f t="shared" si="0"/>
        <v>1.1199999999999974</v>
      </c>
      <c r="AE57" s="138">
        <f t="shared" si="1"/>
        <v>1.5321756894790539E-2</v>
      </c>
      <c r="AL57" s="234"/>
      <c r="AO57" s="234"/>
    </row>
    <row r="58" spans="1:42" x14ac:dyDescent="0.25">
      <c r="O58" s="83">
        <v>0.95</v>
      </c>
      <c r="P58" s="83">
        <f t="shared" si="2"/>
        <v>60.904499999999999</v>
      </c>
      <c r="T58" s="108" t="s">
        <v>109</v>
      </c>
      <c r="U58" s="106" t="s">
        <v>426</v>
      </c>
      <c r="W58" s="123">
        <v>42558</v>
      </c>
      <c r="X58" s="41">
        <v>59.91</v>
      </c>
      <c r="Y58" s="41">
        <v>60</v>
      </c>
      <c r="Z58" s="41">
        <v>58.65</v>
      </c>
      <c r="AA58" s="41">
        <v>59</v>
      </c>
      <c r="AB58" s="104">
        <v>683500</v>
      </c>
      <c r="AC58" s="9">
        <v>58.74</v>
      </c>
      <c r="AD58" s="2">
        <f t="shared" si="0"/>
        <v>1.3500000000000014</v>
      </c>
      <c r="AE58" s="138">
        <f t="shared" si="1"/>
        <v>-6.4276048714477785E-3</v>
      </c>
    </row>
    <row r="59" spans="1:42" x14ac:dyDescent="0.25">
      <c r="O59" s="83">
        <v>0.94</v>
      </c>
      <c r="P59" s="83">
        <f t="shared" si="2"/>
        <v>60.263399999999997</v>
      </c>
      <c r="W59" s="123">
        <v>42557</v>
      </c>
      <c r="X59" s="41">
        <v>58.78</v>
      </c>
      <c r="Y59" s="41">
        <v>59.49</v>
      </c>
      <c r="Z59" s="41">
        <v>58.21</v>
      </c>
      <c r="AA59" s="41">
        <v>59.38</v>
      </c>
      <c r="AB59" s="104">
        <v>495000</v>
      </c>
      <c r="AC59" s="9">
        <v>59.12</v>
      </c>
      <c r="AD59" s="2">
        <f t="shared" si="0"/>
        <v>1.2800000000000011</v>
      </c>
      <c r="AE59" s="138">
        <f t="shared" si="1"/>
        <v>3.0539531727180602E-3</v>
      </c>
      <c r="AL59" s="234"/>
    </row>
    <row r="60" spans="1:42" x14ac:dyDescent="0.25">
      <c r="O60" s="83">
        <v>0.93</v>
      </c>
      <c r="P60" s="83">
        <f t="shared" si="2"/>
        <v>59.622300000000003</v>
      </c>
      <c r="W60" s="123">
        <v>42556</v>
      </c>
      <c r="X60" s="41">
        <v>59.46</v>
      </c>
      <c r="Y60" s="41">
        <v>60.23</v>
      </c>
      <c r="Z60" s="41">
        <v>59.04</v>
      </c>
      <c r="AA60" s="41">
        <v>59.2</v>
      </c>
      <c r="AB60" s="104">
        <v>962300</v>
      </c>
      <c r="AC60" s="9">
        <v>58.94</v>
      </c>
      <c r="AD60" s="2">
        <f t="shared" si="0"/>
        <v>1.1899999999999977</v>
      </c>
      <c r="AE60" s="138">
        <f t="shared" si="1"/>
        <v>-6.781959986436048E-4</v>
      </c>
    </row>
    <row r="61" spans="1:42" x14ac:dyDescent="0.25">
      <c r="O61" s="83">
        <v>0.92</v>
      </c>
      <c r="P61" s="83">
        <f t="shared" si="2"/>
        <v>58.981200000000001</v>
      </c>
      <c r="W61" s="123">
        <v>42552</v>
      </c>
      <c r="X61" s="41">
        <v>59.29</v>
      </c>
      <c r="Y61" s="41">
        <v>59.56</v>
      </c>
      <c r="Z61" s="41">
        <v>58.99</v>
      </c>
      <c r="AA61" s="41">
        <v>59.24</v>
      </c>
      <c r="AB61" s="104">
        <v>345900</v>
      </c>
      <c r="AC61" s="9">
        <v>58.98</v>
      </c>
      <c r="AD61" s="2">
        <f t="shared" si="0"/>
        <v>0.57000000000000028</v>
      </c>
      <c r="AE61" s="138">
        <f t="shared" si="1"/>
        <v>3.0612244897958441E-3</v>
      </c>
      <c r="AL61" s="234"/>
      <c r="AO61" s="234"/>
    </row>
    <row r="62" spans="1:42" x14ac:dyDescent="0.25">
      <c r="O62" s="83">
        <v>0.91</v>
      </c>
      <c r="P62" s="83">
        <f t="shared" si="2"/>
        <v>58.3401</v>
      </c>
      <c r="W62" s="123">
        <v>42551</v>
      </c>
      <c r="X62" s="41">
        <v>58.73</v>
      </c>
      <c r="Y62" s="41">
        <v>59.21</v>
      </c>
      <c r="Z62" s="41">
        <v>58.01</v>
      </c>
      <c r="AA62" s="41">
        <v>59.06</v>
      </c>
      <c r="AB62" s="104">
        <v>928600</v>
      </c>
      <c r="AC62" s="9">
        <v>58.8</v>
      </c>
      <c r="AD62" s="2">
        <f t="shared" si="0"/>
        <v>1.2000000000000028</v>
      </c>
      <c r="AE62" s="138">
        <f t="shared" si="1"/>
        <v>9.2687950566425759E-3</v>
      </c>
    </row>
    <row r="63" spans="1:42" x14ac:dyDescent="0.25">
      <c r="O63" s="83">
        <v>0.9</v>
      </c>
      <c r="P63" s="83">
        <f t="shared" si="2"/>
        <v>57.698999999999998</v>
      </c>
      <c r="W63" s="123">
        <v>42550</v>
      </c>
      <c r="X63" s="41">
        <v>57.86</v>
      </c>
      <c r="Y63" s="41">
        <v>58.64</v>
      </c>
      <c r="Z63" s="41">
        <v>57.46</v>
      </c>
      <c r="AA63" s="41">
        <v>58.52</v>
      </c>
      <c r="AB63" s="104">
        <v>1097100</v>
      </c>
      <c r="AC63" s="9">
        <v>58.26</v>
      </c>
      <c r="AD63" s="2">
        <f t="shared" si="0"/>
        <v>1.1799999999999997</v>
      </c>
      <c r="AE63" s="138">
        <f t="shared" si="1"/>
        <v>1.7641921397379967E-2</v>
      </c>
      <c r="AL63" s="234"/>
      <c r="AO63" s="234"/>
      <c r="AP63" s="234"/>
    </row>
    <row r="64" spans="1:42" x14ac:dyDescent="0.25">
      <c r="W64" s="123">
        <v>42549</v>
      </c>
      <c r="X64" s="41">
        <v>56.99</v>
      </c>
      <c r="Y64" s="41">
        <v>57.69</v>
      </c>
      <c r="Z64" s="41">
        <v>56.51</v>
      </c>
      <c r="AA64" s="41">
        <v>57.51</v>
      </c>
      <c r="AB64" s="104">
        <v>988100</v>
      </c>
      <c r="AC64" s="9">
        <v>57.25</v>
      </c>
      <c r="AD64" s="2">
        <f t="shared" si="0"/>
        <v>1.1799999999999997</v>
      </c>
      <c r="AE64" s="138">
        <f t="shared" si="1"/>
        <v>1.9590382902938686E-2</v>
      </c>
    </row>
    <row r="65" spans="23:41" x14ac:dyDescent="0.25">
      <c r="W65" s="123">
        <v>42548</v>
      </c>
      <c r="X65" s="41">
        <v>56.4</v>
      </c>
      <c r="Y65" s="41">
        <v>56.78</v>
      </c>
      <c r="Z65" s="41">
        <v>55.73</v>
      </c>
      <c r="AA65" s="41">
        <v>56.4</v>
      </c>
      <c r="AB65" s="104">
        <v>1199600</v>
      </c>
      <c r="AC65" s="9">
        <v>56.15</v>
      </c>
      <c r="AD65" s="2">
        <f t="shared" si="0"/>
        <v>1.0500000000000043</v>
      </c>
      <c r="AE65" s="138">
        <f t="shared" si="1"/>
        <v>-1.0747004933051474E-2</v>
      </c>
      <c r="AL65" s="234"/>
      <c r="AO65" s="234"/>
    </row>
    <row r="66" spans="23:41" x14ac:dyDescent="0.25">
      <c r="W66" s="123">
        <v>42545</v>
      </c>
      <c r="X66" s="41">
        <v>57.19</v>
      </c>
      <c r="Y66" s="41">
        <v>58.11</v>
      </c>
      <c r="Z66" s="41">
        <v>56.85</v>
      </c>
      <c r="AA66" s="41">
        <v>57.01</v>
      </c>
      <c r="AB66" s="104">
        <v>1140600</v>
      </c>
      <c r="AC66" s="9">
        <v>56.76</v>
      </c>
      <c r="AD66" s="2">
        <f t="shared" si="0"/>
        <v>1.259999999999998</v>
      </c>
      <c r="AE66" s="138">
        <f t="shared" si="1"/>
        <v>-4.2994436014162973E-2</v>
      </c>
    </row>
    <row r="67" spans="23:41" x14ac:dyDescent="0.25">
      <c r="W67" s="123">
        <v>42544</v>
      </c>
      <c r="X67" s="41">
        <v>59.7</v>
      </c>
      <c r="Y67" s="41">
        <v>60.07</v>
      </c>
      <c r="Z67" s="41">
        <v>59.42</v>
      </c>
      <c r="AA67" s="41">
        <v>59.58</v>
      </c>
      <c r="AB67" s="104">
        <v>580600</v>
      </c>
      <c r="AC67" s="9">
        <v>59.31</v>
      </c>
      <c r="AD67" s="2">
        <f>Y67-Z67</f>
        <v>0.64999999999999858</v>
      </c>
      <c r="AE67" s="138">
        <f>AC67/AC68-1</f>
        <v>9.3601089176311714E-3</v>
      </c>
      <c r="AL67" s="234"/>
    </row>
    <row r="68" spans="23:41" x14ac:dyDescent="0.25">
      <c r="W68" s="123">
        <v>42543</v>
      </c>
      <c r="X68" s="41">
        <v>58.11</v>
      </c>
      <c r="Y68" s="41">
        <v>59.1</v>
      </c>
      <c r="Z68" s="41">
        <v>58.11</v>
      </c>
      <c r="AA68" s="41">
        <v>59.02</v>
      </c>
      <c r="AB68" s="104">
        <v>695400</v>
      </c>
      <c r="AC68" s="9">
        <v>58.76</v>
      </c>
      <c r="AD68" s="2">
        <f>Y68-Z68</f>
        <v>0.99000000000000199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75" priority="39">
      <formula>Q12&gt;0</formula>
    </cfRule>
    <cfRule type="expression" dxfId="37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3" priority="33">
      <formula>F25&gt;0</formula>
    </cfRule>
    <cfRule type="expression" dxfId="372" priority="34">
      <formula>F25&lt;0</formula>
    </cfRule>
  </conditionalFormatting>
  <conditionalFormatting sqref="F30">
    <cfRule type="expression" dxfId="371" priority="31">
      <formula>F30&gt;0</formula>
    </cfRule>
    <cfRule type="expression" dxfId="370" priority="32">
      <formula>F30&lt;0</formula>
    </cfRule>
  </conditionalFormatting>
  <conditionalFormatting sqref="F31">
    <cfRule type="expression" dxfId="369" priority="29">
      <formula>F31&gt;0</formula>
    </cfRule>
    <cfRule type="expression" dxfId="368" priority="30">
      <formula>F31&lt;0</formula>
    </cfRule>
  </conditionalFormatting>
  <conditionalFormatting sqref="F32:F34">
    <cfRule type="expression" dxfId="367" priority="27">
      <formula>F32&gt;0</formula>
    </cfRule>
    <cfRule type="expression" dxfId="366" priority="28">
      <formula>F32&lt;0</formula>
    </cfRule>
  </conditionalFormatting>
  <conditionalFormatting sqref="H25:H29">
    <cfRule type="expression" dxfId="365" priority="25">
      <formula>H25&gt;0</formula>
    </cfRule>
    <cfRule type="expression" dxfId="364" priority="26">
      <formula>H25&lt;0</formula>
    </cfRule>
  </conditionalFormatting>
  <conditionalFormatting sqref="H30">
    <cfRule type="expression" dxfId="363" priority="23">
      <formula>H30&gt;0</formula>
    </cfRule>
    <cfRule type="expression" dxfId="362" priority="24">
      <formula>H30&lt;0</formula>
    </cfRule>
  </conditionalFormatting>
  <conditionalFormatting sqref="H31">
    <cfRule type="expression" dxfId="361" priority="21">
      <formula>H31&gt;0</formula>
    </cfRule>
    <cfRule type="expression" dxfId="360" priority="22">
      <formula>H31&lt;0</formula>
    </cfRule>
  </conditionalFormatting>
  <conditionalFormatting sqref="H32:H34">
    <cfRule type="expression" dxfId="359" priority="19">
      <formula>H32&gt;0</formula>
    </cfRule>
    <cfRule type="expression" dxfId="358" priority="20">
      <formula>H32&lt;0</formula>
    </cfRule>
  </conditionalFormatting>
  <conditionalFormatting sqref="F35">
    <cfRule type="expression" dxfId="357" priority="17">
      <formula>F35&gt;0</formula>
    </cfRule>
    <cfRule type="expression" dxfId="356" priority="18">
      <formula>F35&lt;0</formula>
    </cfRule>
  </conditionalFormatting>
  <conditionalFormatting sqref="H35">
    <cfRule type="expression" dxfId="355" priority="15">
      <formula>H35&gt;0</formula>
    </cfRule>
    <cfRule type="expression" dxfId="354" priority="16">
      <formula>H35&lt;0</formula>
    </cfRule>
  </conditionalFormatting>
  <conditionalFormatting sqref="F36">
    <cfRule type="expression" dxfId="353" priority="13">
      <formula>F36&gt;0</formula>
    </cfRule>
    <cfRule type="expression" dxfId="352" priority="14">
      <formula>F36&lt;0</formula>
    </cfRule>
  </conditionalFormatting>
  <conditionalFormatting sqref="H36">
    <cfRule type="expression" dxfId="351" priority="11">
      <formula>H36&gt;0</formula>
    </cfRule>
    <cfRule type="expression" dxfId="350" priority="12">
      <formula>H36&lt;0</formula>
    </cfRule>
  </conditionalFormatting>
  <conditionalFormatting sqref="H23:H24">
    <cfRule type="expression" dxfId="349" priority="5">
      <formula>H23&gt;0</formula>
    </cfRule>
    <cfRule type="expression" dxfId="348" priority="6">
      <formula>H23&lt;0</formula>
    </cfRule>
  </conditionalFormatting>
  <conditionalFormatting sqref="F23:F24">
    <cfRule type="expression" dxfId="347" priority="7">
      <formula>F23&gt;0</formula>
    </cfRule>
    <cfRule type="expression" dxfId="346" priority="8">
      <formula>F23&lt;0</formula>
    </cfRule>
  </conditionalFormatting>
  <conditionalFormatting sqref="Q7">
    <cfRule type="expression" dxfId="345" priority="3">
      <formula>Q7&gt;0</formula>
    </cfRule>
    <cfRule type="expression" dxfId="344" priority="4">
      <formula>Q7&lt;0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7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272</v>
      </c>
      <c r="W2" s="94">
        <v>42636</v>
      </c>
      <c r="X2" s="10">
        <v>45.5</v>
      </c>
      <c r="Y2" s="10">
        <v>45.91</v>
      </c>
      <c r="Z2" s="10">
        <v>45.43</v>
      </c>
      <c r="AA2" s="10">
        <v>45.74</v>
      </c>
      <c r="AB2" s="95">
        <v>28523200</v>
      </c>
      <c r="AC2" s="10">
        <v>45.74</v>
      </c>
      <c r="AD2" s="2">
        <f>Y2-Z2</f>
        <v>0.47999999999999687</v>
      </c>
      <c r="AE2" s="138">
        <f>AC2/AC3-1</f>
        <v>4.374453193352057E-4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46.47</v>
      </c>
      <c r="T3" s="121"/>
      <c r="W3" s="94">
        <v>42635</v>
      </c>
      <c r="X3" s="10">
        <v>45.83</v>
      </c>
      <c r="Y3" s="10">
        <v>46.12</v>
      </c>
      <c r="Z3" s="10">
        <v>45.37</v>
      </c>
      <c r="AA3" s="10">
        <v>45.72</v>
      </c>
      <c r="AB3" s="95">
        <v>36964400</v>
      </c>
      <c r="AC3" s="10">
        <v>45.72</v>
      </c>
      <c r="AD3" s="2">
        <f>Y3-Z3</f>
        <v>0.75</v>
      </c>
      <c r="AE3" s="138">
        <f>AC3/AC4-1</f>
        <v>-2.4001745581496703E-3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45.74</v>
      </c>
      <c r="R4" s="529">
        <v>4.0000000000000002E-4</v>
      </c>
      <c r="T4" s="121"/>
      <c r="W4" s="94">
        <v>42634</v>
      </c>
      <c r="X4" s="10">
        <v>46.51</v>
      </c>
      <c r="Y4" s="10">
        <v>46.54</v>
      </c>
      <c r="Z4" s="10">
        <v>45.33</v>
      </c>
      <c r="AA4" s="10">
        <v>45.83</v>
      </c>
      <c r="AB4" s="95">
        <v>64530200</v>
      </c>
      <c r="AC4" s="10">
        <v>45.83</v>
      </c>
      <c r="AD4" s="2">
        <f t="shared" ref="AD4:AD67" si="0">Y4-Z4</f>
        <v>1.2100000000000009</v>
      </c>
      <c r="AE4" s="138">
        <f t="shared" ref="AE4:AE67" si="1">AC4/AC5-1</f>
        <v>-1.5678694158075657E-2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1829.6000000000001</v>
      </c>
      <c r="W5" s="94">
        <v>42633</v>
      </c>
      <c r="X5" s="10">
        <v>47.15</v>
      </c>
      <c r="Y5" s="10">
        <v>47.2</v>
      </c>
      <c r="Z5" s="10">
        <v>46.12</v>
      </c>
      <c r="AA5" s="10">
        <v>46.56</v>
      </c>
      <c r="AB5" s="95">
        <v>51510400</v>
      </c>
      <c r="AC5" s="10">
        <v>46.56</v>
      </c>
      <c r="AD5" s="2">
        <f t="shared" si="0"/>
        <v>1.0800000000000054</v>
      </c>
      <c r="AE5" s="138">
        <f t="shared" si="1"/>
        <v>1.1953923060204374E-2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1858.8</v>
      </c>
      <c r="W6" s="94">
        <v>42632</v>
      </c>
      <c r="X6" s="10">
        <v>45.62</v>
      </c>
      <c r="Y6" s="10">
        <v>46.29</v>
      </c>
      <c r="Z6" s="10">
        <v>45.48</v>
      </c>
      <c r="AA6" s="10">
        <v>46.01</v>
      </c>
      <c r="AB6" s="95">
        <v>33562400</v>
      </c>
      <c r="AC6" s="10">
        <v>46.01</v>
      </c>
      <c r="AD6" s="2">
        <f t="shared" si="0"/>
        <v>0.81000000000000227</v>
      </c>
      <c r="AE6" s="138">
        <f t="shared" si="1"/>
        <v>1.2766894122826278E-2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307.21000000000549</v>
      </c>
      <c r="R7" s="30">
        <v>42660</v>
      </c>
      <c r="T7" s="85"/>
      <c r="W7" s="94">
        <v>42629</v>
      </c>
      <c r="X7" s="10">
        <v>45.7</v>
      </c>
      <c r="Y7" s="10">
        <v>45.87</v>
      </c>
      <c r="Z7" s="10">
        <v>45.25</v>
      </c>
      <c r="AA7" s="10">
        <v>45.43</v>
      </c>
      <c r="AB7" s="95">
        <v>51871400</v>
      </c>
      <c r="AC7" s="10">
        <v>45.43</v>
      </c>
      <c r="AD7" s="2">
        <f t="shared" si="0"/>
        <v>0.61999999999999744</v>
      </c>
      <c r="AE7" s="138">
        <f t="shared" si="1"/>
        <v>-1.5601300108342375E-2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-29.199999999999818</v>
      </c>
      <c r="W8" s="94">
        <v>42628</v>
      </c>
      <c r="X8" s="10">
        <v>46.12</v>
      </c>
      <c r="Y8" s="10">
        <v>46.35</v>
      </c>
      <c r="Z8" s="10">
        <v>45.19</v>
      </c>
      <c r="AA8" s="10">
        <v>46.15</v>
      </c>
      <c r="AB8" s="95">
        <v>60827800</v>
      </c>
      <c r="AC8" s="10">
        <v>46.15</v>
      </c>
      <c r="AD8" s="2">
        <f t="shared" si="0"/>
        <v>1.1600000000000037</v>
      </c>
      <c r="AE8" s="138">
        <f t="shared" si="1"/>
        <v>-7.9535683576956728E-3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-1.5709059608349375E-2</v>
      </c>
      <c r="W9" s="94">
        <v>42627</v>
      </c>
      <c r="X9" s="10">
        <v>47.08</v>
      </c>
      <c r="Y9" s="10">
        <v>47.58</v>
      </c>
      <c r="Z9" s="10">
        <v>46.5</v>
      </c>
      <c r="AA9" s="10">
        <v>46.52</v>
      </c>
      <c r="AB9" s="95">
        <v>44841700</v>
      </c>
      <c r="AC9" s="10">
        <v>46.52</v>
      </c>
      <c r="AD9" s="2">
        <f t="shared" si="0"/>
        <v>1.0799999999999983</v>
      </c>
      <c r="AE9" s="138">
        <f t="shared" si="1"/>
        <v>-9.3696763202725242E-3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42626</v>
      </c>
      <c r="X10" s="10">
        <v>47.8</v>
      </c>
      <c r="Y10" s="10">
        <v>47.86</v>
      </c>
      <c r="Z10" s="10">
        <v>46.52</v>
      </c>
      <c r="AA10" s="10">
        <v>46.96</v>
      </c>
      <c r="AB10" s="95">
        <v>59000500</v>
      </c>
      <c r="AC10" s="10">
        <v>46.96</v>
      </c>
      <c r="AD10" s="2">
        <f t="shared" si="0"/>
        <v>1.3399999999999963</v>
      </c>
      <c r="AE10" s="138">
        <f t="shared" si="1"/>
        <v>-3.2550473836011506E-2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3.32E-2</v>
      </c>
      <c r="W11" s="94">
        <v>42625</v>
      </c>
      <c r="X11" s="10">
        <v>48.37</v>
      </c>
      <c r="Y11" s="10">
        <v>48.64</v>
      </c>
      <c r="Z11" s="10">
        <v>47.98</v>
      </c>
      <c r="AA11" s="10">
        <v>48.54</v>
      </c>
      <c r="AB11" s="95">
        <v>35588400</v>
      </c>
      <c r="AC11" s="10">
        <v>48.54</v>
      </c>
      <c r="AD11" s="2">
        <f t="shared" si="0"/>
        <v>0.66000000000000369</v>
      </c>
      <c r="AE11" s="138">
        <f t="shared" si="1"/>
        <v>-3.6945812807881451E-3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42622</v>
      </c>
      <c r="X12" s="10">
        <v>49.49</v>
      </c>
      <c r="Y12" s="10">
        <v>49.86</v>
      </c>
      <c r="Z12" s="10">
        <v>48.72</v>
      </c>
      <c r="AA12" s="10">
        <v>48.72</v>
      </c>
      <c r="AB12" s="95">
        <v>32147200</v>
      </c>
      <c r="AC12" s="10">
        <v>48.72</v>
      </c>
      <c r="AD12" s="2">
        <f t="shared" si="0"/>
        <v>1.1400000000000006</v>
      </c>
      <c r="AE12" s="138">
        <f t="shared" si="1"/>
        <v>-2.3647294589178358E-2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42621</v>
      </c>
      <c r="X13" s="10">
        <v>49.81</v>
      </c>
      <c r="Y13" s="10">
        <v>49.99</v>
      </c>
      <c r="Z13" s="10">
        <v>49.56</v>
      </c>
      <c r="AA13" s="10">
        <v>49.9</v>
      </c>
      <c r="AB13" s="95">
        <v>14169200</v>
      </c>
      <c r="AC13" s="10">
        <v>49.9</v>
      </c>
      <c r="AD13" s="2">
        <f t="shared" si="0"/>
        <v>0.42999999999999972</v>
      </c>
      <c r="AE13" s="138">
        <f t="shared" si="1"/>
        <v>2.6120152702431287E-3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42620</v>
      </c>
      <c r="X14" s="10">
        <v>49.79</v>
      </c>
      <c r="Y14" s="10">
        <v>50.03</v>
      </c>
      <c r="Z14" s="10">
        <v>49.65</v>
      </c>
      <c r="AA14" s="10">
        <v>49.77</v>
      </c>
      <c r="AB14" s="95">
        <v>12437300</v>
      </c>
      <c r="AC14" s="10">
        <v>49.77</v>
      </c>
      <c r="AD14" s="2">
        <f t="shared" si="0"/>
        <v>0.38000000000000256</v>
      </c>
      <c r="AE14" s="138">
        <f t="shared" si="1"/>
        <v>-4.4008801760352378E-3</v>
      </c>
    </row>
    <row r="15" spans="1:40" x14ac:dyDescent="0.25">
      <c r="W15" s="94">
        <v>42619</v>
      </c>
      <c r="X15" s="10">
        <v>50.56</v>
      </c>
      <c r="Y15" s="10">
        <v>50.57</v>
      </c>
      <c r="Z15" s="10">
        <v>49.63</v>
      </c>
      <c r="AA15" s="10">
        <v>49.99</v>
      </c>
      <c r="AB15" s="95">
        <v>21832200</v>
      </c>
      <c r="AC15" s="10">
        <v>49.99</v>
      </c>
      <c r="AD15" s="2">
        <f t="shared" si="0"/>
        <v>0.93999999999999773</v>
      </c>
      <c r="AE15" s="138">
        <f t="shared" si="1"/>
        <v>-1.1078140454995E-2</v>
      </c>
      <c r="AK15" s="234"/>
      <c r="AN15" s="234"/>
    </row>
    <row r="16" spans="1:40" x14ac:dyDescent="0.25">
      <c r="W16" s="94">
        <v>42615</v>
      </c>
      <c r="X16" s="10">
        <v>50.45</v>
      </c>
      <c r="Y16" s="10">
        <v>50.66</v>
      </c>
      <c r="Z16" s="10">
        <v>50.18</v>
      </c>
      <c r="AA16" s="10">
        <v>50.55</v>
      </c>
      <c r="AB16" s="95">
        <v>12684000</v>
      </c>
      <c r="AC16" s="10">
        <v>50.55</v>
      </c>
      <c r="AD16" s="2">
        <f t="shared" si="0"/>
        <v>0.47999999999999687</v>
      </c>
      <c r="AE16" s="138">
        <f t="shared" si="1"/>
        <v>2.3795359904819069E-3</v>
      </c>
    </row>
    <row r="17" spans="1:40" x14ac:dyDescent="0.25">
      <c r="H17" s="72"/>
      <c r="W17" s="94">
        <v>42614</v>
      </c>
      <c r="X17" s="10">
        <v>50.92</v>
      </c>
      <c r="Y17" s="10">
        <v>51</v>
      </c>
      <c r="Z17" s="10">
        <v>50.11</v>
      </c>
      <c r="AA17" s="10">
        <v>50.43</v>
      </c>
      <c r="AB17" s="95">
        <v>17017100</v>
      </c>
      <c r="AC17" s="10">
        <v>50.43</v>
      </c>
      <c r="AD17" s="2">
        <f t="shared" si="0"/>
        <v>0.89000000000000057</v>
      </c>
      <c r="AE17" s="138">
        <f t="shared" si="1"/>
        <v>-7.2834645669290765E-3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1858.8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42613</v>
      </c>
      <c r="X18" s="10">
        <v>50.7</v>
      </c>
      <c r="Y18" s="10">
        <v>50.92</v>
      </c>
      <c r="Z18" s="10">
        <v>50.24</v>
      </c>
      <c r="AA18" s="10">
        <v>50.8</v>
      </c>
      <c r="AB18" s="95">
        <v>24533600</v>
      </c>
      <c r="AC18" s="10">
        <v>50.8</v>
      </c>
      <c r="AD18" s="2">
        <f t="shared" si="0"/>
        <v>0.67999999999999972</v>
      </c>
      <c r="AE18" s="138">
        <f t="shared" si="1"/>
        <v>3.5559067562227487E-3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42612</v>
      </c>
      <c r="X19" s="10">
        <v>49.73</v>
      </c>
      <c r="Y19" s="10">
        <v>50.64</v>
      </c>
      <c r="Z19" s="10">
        <v>49.68</v>
      </c>
      <c r="AA19" s="10">
        <v>50.62</v>
      </c>
      <c r="AB19" s="95">
        <v>25055800</v>
      </c>
      <c r="AC19" s="10">
        <v>50.62</v>
      </c>
      <c r="AD19" s="2">
        <f t="shared" si="0"/>
        <v>0.96000000000000085</v>
      </c>
      <c r="AE19" s="138">
        <f t="shared" si="1"/>
        <v>2.1388216303470431E-2</v>
      </c>
      <c r="AK19" s="234"/>
      <c r="AN19" s="234"/>
    </row>
    <row r="20" spans="1:40" x14ac:dyDescent="0.25">
      <c r="W20" s="94">
        <v>42611</v>
      </c>
      <c r="X20" s="10">
        <v>48.75</v>
      </c>
      <c r="Y20" s="10">
        <v>49.75</v>
      </c>
      <c r="Z20" s="10">
        <v>48.69</v>
      </c>
      <c r="AA20" s="10">
        <v>49.56</v>
      </c>
      <c r="AB20" s="95">
        <v>21201400</v>
      </c>
      <c r="AC20" s="10">
        <v>49.56</v>
      </c>
      <c r="AD20" s="2">
        <f t="shared" si="0"/>
        <v>1.0600000000000023</v>
      </c>
      <c r="AE20" s="138">
        <f t="shared" si="1"/>
        <v>2.1645021645021689E-2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42608</v>
      </c>
      <c r="X21" s="10">
        <v>48.58</v>
      </c>
      <c r="Y21" s="10">
        <v>48.84</v>
      </c>
      <c r="Z21" s="10">
        <v>48.28</v>
      </c>
      <c r="AA21" s="10">
        <v>48.51</v>
      </c>
      <c r="AB21" s="95">
        <v>15527300</v>
      </c>
      <c r="AC21" s="10">
        <v>48.51</v>
      </c>
      <c r="AD21" s="2">
        <f t="shared" si="0"/>
        <v>0.56000000000000227</v>
      </c>
      <c r="AE21" s="138">
        <f t="shared" si="1"/>
        <v>2.6870607689126746E-3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42607</v>
      </c>
      <c r="X22" s="10">
        <v>48.62</v>
      </c>
      <c r="Y22" s="10">
        <v>48.69</v>
      </c>
      <c r="Z22" s="10">
        <v>48.3</v>
      </c>
      <c r="AA22" s="10">
        <v>48.38</v>
      </c>
      <c r="AB22" s="95">
        <v>13643200</v>
      </c>
      <c r="AC22" s="10">
        <v>48.38</v>
      </c>
      <c r="AD22" s="2">
        <f t="shared" si="0"/>
        <v>0.39000000000000057</v>
      </c>
      <c r="AE22" s="138">
        <f t="shared" si="1"/>
        <v>-5.1408595517170586E-3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42606</v>
      </c>
      <c r="X23" s="10">
        <v>48.5</v>
      </c>
      <c r="Y23" s="10">
        <v>48.77</v>
      </c>
      <c r="Z23" s="10">
        <v>48.35</v>
      </c>
      <c r="AA23" s="10">
        <v>48.63</v>
      </c>
      <c r="AB23" s="95">
        <v>16315800</v>
      </c>
      <c r="AC23" s="10">
        <v>48.63</v>
      </c>
      <c r="AD23" s="2">
        <f t="shared" si="0"/>
        <v>0.42000000000000171</v>
      </c>
      <c r="AE23" s="138">
        <f t="shared" si="1"/>
        <v>4.5445155959513706E-3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42605</v>
      </c>
      <c r="X24" s="10">
        <v>48.64</v>
      </c>
      <c r="Y24" s="10">
        <v>48.75</v>
      </c>
      <c r="Z24" s="10">
        <v>48.39</v>
      </c>
      <c r="AA24" s="10">
        <v>48.41</v>
      </c>
      <c r="AB24" s="95">
        <v>15430200</v>
      </c>
      <c r="AC24" s="10">
        <v>48.41</v>
      </c>
      <c r="AD24" s="2">
        <f t="shared" si="0"/>
        <v>0.35999999999999943</v>
      </c>
      <c r="AE24" s="138">
        <f t="shared" si="1"/>
        <v>-4.5239564055111758E-3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42604</v>
      </c>
      <c r="X25" s="10">
        <v>48.64</v>
      </c>
      <c r="Y25" s="10">
        <v>48.74</v>
      </c>
      <c r="Z25" s="10">
        <v>48.5</v>
      </c>
      <c r="AA25" s="10">
        <v>48.63</v>
      </c>
      <c r="AB25" s="95">
        <v>9212600</v>
      </c>
      <c r="AC25" s="10">
        <v>48.63</v>
      </c>
      <c r="AD25" s="2">
        <f t="shared" si="0"/>
        <v>0.24000000000000199</v>
      </c>
      <c r="AE25" s="138">
        <f t="shared" si="1"/>
        <v>-4.1109969167518745E-4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42601</v>
      </c>
      <c r="X26" s="10">
        <v>48.44</v>
      </c>
      <c r="Y26" s="10">
        <v>48.73</v>
      </c>
      <c r="Z26" s="10">
        <v>48.2</v>
      </c>
      <c r="AA26" s="10">
        <v>48.65</v>
      </c>
      <c r="AB26" s="95">
        <v>12557700</v>
      </c>
      <c r="AC26" s="10">
        <v>48.65</v>
      </c>
      <c r="AD26" s="2">
        <f t="shared" si="0"/>
        <v>0.52999999999999403</v>
      </c>
      <c r="AE26" s="138">
        <f t="shared" si="1"/>
        <v>2.4726973006388153E-3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42600</v>
      </c>
      <c r="X27" s="10">
        <v>48.5</v>
      </c>
      <c r="Y27" s="10">
        <v>48.66</v>
      </c>
      <c r="Z27" s="10">
        <v>48.33</v>
      </c>
      <c r="AA27" s="10">
        <v>48.53</v>
      </c>
      <c r="AB27" s="95">
        <v>12189200</v>
      </c>
      <c r="AC27" s="10">
        <v>48.53</v>
      </c>
      <c r="AD27" s="2">
        <f t="shared" si="0"/>
        <v>0.32999999999999829</v>
      </c>
      <c r="AE27" s="138">
        <f t="shared" si="1"/>
        <v>-1.6457519029006162E-3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42599</v>
      </c>
      <c r="X28" s="10">
        <v>48.37</v>
      </c>
      <c r="Y28" s="10">
        <v>48.66</v>
      </c>
      <c r="Z28" s="10">
        <v>48.31</v>
      </c>
      <c r="AA28" s="10">
        <v>48.61</v>
      </c>
      <c r="AB28" s="95">
        <v>13062900</v>
      </c>
      <c r="AC28" s="10">
        <v>48.61</v>
      </c>
      <c r="AD28" s="2">
        <f t="shared" si="0"/>
        <v>0.34999999999999432</v>
      </c>
      <c r="AE28" s="138">
        <f t="shared" si="1"/>
        <v>3.5094962840627186E-3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42598</v>
      </c>
      <c r="X29" s="10">
        <v>48.16</v>
      </c>
      <c r="Y29" s="10">
        <v>48.6</v>
      </c>
      <c r="Z29" s="10">
        <v>48.06</v>
      </c>
      <c r="AA29" s="10">
        <v>48.44</v>
      </c>
      <c r="AB29" s="95">
        <v>13957600</v>
      </c>
      <c r="AC29" s="10">
        <v>48.44</v>
      </c>
      <c r="AD29" s="2">
        <f t="shared" si="0"/>
        <v>0.53999999999999915</v>
      </c>
      <c r="AE29" s="138">
        <f t="shared" si="1"/>
        <v>3.5218562253986896E-3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42597</v>
      </c>
      <c r="X30" s="10">
        <v>48.05</v>
      </c>
      <c r="Y30" s="10">
        <v>48.34</v>
      </c>
      <c r="Z30" s="10">
        <v>48.03</v>
      </c>
      <c r="AA30" s="10">
        <v>48.27</v>
      </c>
      <c r="AB30" s="95">
        <v>11758900</v>
      </c>
      <c r="AC30" s="10">
        <v>48.27</v>
      </c>
      <c r="AD30" s="2">
        <f t="shared" si="0"/>
        <v>0.31000000000000227</v>
      </c>
      <c r="AE30" s="138">
        <f t="shared" si="1"/>
        <v>7.724425887265296E-3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42594</v>
      </c>
      <c r="X31" s="10">
        <v>48.05</v>
      </c>
      <c r="Y31" s="10">
        <v>48.08</v>
      </c>
      <c r="Z31" s="10">
        <v>47.83</v>
      </c>
      <c r="AA31" s="10">
        <v>47.9</v>
      </c>
      <c r="AB31" s="95">
        <v>13227500</v>
      </c>
      <c r="AC31" s="10">
        <v>47.9</v>
      </c>
      <c r="AD31" s="2">
        <f t="shared" si="0"/>
        <v>0.25</v>
      </c>
      <c r="AE31" s="138">
        <f t="shared" si="1"/>
        <v>-7.0480928689884426E-3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42593</v>
      </c>
      <c r="X32" s="10">
        <v>48.23</v>
      </c>
      <c r="Y32" s="10">
        <v>48.5</v>
      </c>
      <c r="Z32" s="10">
        <v>47.92</v>
      </c>
      <c r="AA32" s="10">
        <v>48.24</v>
      </c>
      <c r="AB32" s="95">
        <v>14614100</v>
      </c>
      <c r="AC32" s="10">
        <v>48.24</v>
      </c>
      <c r="AD32" s="2">
        <f t="shared" si="0"/>
        <v>0.57999999999999829</v>
      </c>
      <c r="AE32" s="138">
        <f t="shared" si="1"/>
        <v>1.2453300124533051E-3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42592</v>
      </c>
      <c r="X33" s="10">
        <v>48.82</v>
      </c>
      <c r="Y33" s="10">
        <v>48.93</v>
      </c>
      <c r="Z33" s="10">
        <v>48.08</v>
      </c>
      <c r="AA33" s="10">
        <v>48.18</v>
      </c>
      <c r="AB33" s="95">
        <v>16782700</v>
      </c>
      <c r="AC33" s="10">
        <v>48.18</v>
      </c>
      <c r="AD33" s="2">
        <f t="shared" si="0"/>
        <v>0.85000000000000142</v>
      </c>
      <c r="AE33" s="138">
        <f t="shared" si="1"/>
        <v>-1.5328019619865074E-2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42591</v>
      </c>
      <c r="X34" s="10">
        <v>49.02</v>
      </c>
      <c r="Y34" s="10">
        <v>49.15</v>
      </c>
      <c r="Z34" s="10">
        <v>48.81</v>
      </c>
      <c r="AA34" s="10">
        <v>48.93</v>
      </c>
      <c r="AB34" s="95">
        <v>10449800</v>
      </c>
      <c r="AC34" s="10">
        <v>48.93</v>
      </c>
      <c r="AD34" s="2">
        <f t="shared" si="0"/>
        <v>0.33999999999999631</v>
      </c>
      <c r="AE34" s="138">
        <f t="shared" si="1"/>
        <v>4.0891433244749642E-4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42590</v>
      </c>
      <c r="X35" s="10">
        <v>48.78</v>
      </c>
      <c r="Y35" s="10">
        <v>49.05</v>
      </c>
      <c r="Z35" s="10">
        <v>48.74</v>
      </c>
      <c r="AA35" s="10">
        <v>48.91</v>
      </c>
      <c r="AB35" s="95">
        <v>14871600</v>
      </c>
      <c r="AC35" s="10">
        <v>48.91</v>
      </c>
      <c r="AD35" s="2">
        <f t="shared" si="0"/>
        <v>0.30999999999999517</v>
      </c>
      <c r="AE35" s="138">
        <f t="shared" si="1"/>
        <v>4.7247329498767421E-3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42587</v>
      </c>
      <c r="X36" s="10">
        <v>48.39</v>
      </c>
      <c r="Y36" s="10">
        <v>48.7</v>
      </c>
      <c r="Z36" s="10">
        <v>48.13</v>
      </c>
      <c r="AA36" s="10">
        <v>48.68</v>
      </c>
      <c r="AB36" s="95">
        <v>19064700</v>
      </c>
      <c r="AC36" s="10">
        <v>48.68</v>
      </c>
      <c r="AD36" s="2">
        <f t="shared" si="0"/>
        <v>0.57000000000000028</v>
      </c>
      <c r="AE36" s="138">
        <f t="shared" si="1"/>
        <v>1.7558528428093467E-2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42586</v>
      </c>
      <c r="X37" s="10">
        <v>47.6</v>
      </c>
      <c r="Y37" s="10">
        <v>48</v>
      </c>
      <c r="Z37" s="10">
        <v>47.57</v>
      </c>
      <c r="AA37" s="10">
        <v>47.84</v>
      </c>
      <c r="AB37" s="95">
        <v>14662600</v>
      </c>
      <c r="AC37" s="10">
        <v>47.84</v>
      </c>
      <c r="AD37" s="2">
        <f t="shared" si="0"/>
        <v>0.42999999999999972</v>
      </c>
      <c r="AE37" s="138">
        <f t="shared" si="1"/>
        <v>5.6758461215051792E-3</v>
      </c>
    </row>
    <row r="38" spans="2:31" x14ac:dyDescent="0.25">
      <c r="B38" s="193">
        <v>42507</v>
      </c>
      <c r="C38" s="476">
        <v>110</v>
      </c>
      <c r="D38" s="47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42585</v>
      </c>
      <c r="X38" s="10">
        <v>47.33</v>
      </c>
      <c r="Y38" s="10">
        <v>47.64</v>
      </c>
      <c r="Z38" s="10">
        <v>47.33</v>
      </c>
      <c r="AA38" s="10">
        <v>47.57</v>
      </c>
      <c r="AB38" s="95">
        <v>14913500</v>
      </c>
      <c r="AC38" s="10">
        <v>47.57</v>
      </c>
      <c r="AD38" s="2">
        <f t="shared" si="0"/>
        <v>0.31000000000000227</v>
      </c>
      <c r="AE38" s="138" t="e">
        <f t="shared" si="1"/>
        <v>#DIV/0!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67" t="s">
        <v>78</v>
      </c>
      <c r="Q39" s="567"/>
      <c r="R39" s="34"/>
      <c r="W39" s="94">
        <v>42585</v>
      </c>
      <c r="X39" s="10" t="s">
        <v>192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50.314000000000007</v>
      </c>
      <c r="R40" s="34"/>
      <c r="W40" s="94">
        <v>42584</v>
      </c>
      <c r="X40" s="10">
        <v>47.66</v>
      </c>
      <c r="Y40" s="10">
        <v>47.83</v>
      </c>
      <c r="Z40" s="10">
        <v>47.39</v>
      </c>
      <c r="AA40" s="10">
        <v>47.7</v>
      </c>
      <c r="AB40" s="95">
        <v>17033100</v>
      </c>
      <c r="AC40" s="10">
        <v>47.32</v>
      </c>
      <c r="AD40" s="2">
        <f t="shared" si="0"/>
        <v>0.43999999999999773</v>
      </c>
      <c r="AE40" s="138">
        <f t="shared" si="1"/>
        <v>-2.3192072527935537E-3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49.856600000000007</v>
      </c>
      <c r="R41" s="34"/>
      <c r="W41" s="94">
        <v>42583</v>
      </c>
      <c r="X41" s="10">
        <v>47.98</v>
      </c>
      <c r="Y41" s="10">
        <v>48.05</v>
      </c>
      <c r="Z41" s="10">
        <v>47.63</v>
      </c>
      <c r="AA41" s="10">
        <v>47.81</v>
      </c>
      <c r="AB41" s="95">
        <v>16026600</v>
      </c>
      <c r="AC41" s="10">
        <v>47.43</v>
      </c>
      <c r="AD41" s="2">
        <f t="shared" si="0"/>
        <v>0.4199999999999946</v>
      </c>
      <c r="AE41" s="138">
        <f t="shared" si="1"/>
        <v>-3.3620508510191494E-3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49.399200000000008</v>
      </c>
      <c r="R42" s="34"/>
      <c r="T42" s="91" t="s">
        <v>113</v>
      </c>
      <c r="W42" s="94">
        <v>42580</v>
      </c>
      <c r="X42" s="10">
        <v>47.95</v>
      </c>
      <c r="Y42" s="10">
        <v>48.17</v>
      </c>
      <c r="Z42" s="10">
        <v>47.95</v>
      </c>
      <c r="AA42" s="10">
        <v>47.97</v>
      </c>
      <c r="AB42" s="95">
        <v>13111700</v>
      </c>
      <c r="AC42" s="10">
        <v>47.59</v>
      </c>
      <c r="AD42" s="2">
        <f t="shared" si="0"/>
        <v>0.21999999999999886</v>
      </c>
      <c r="AE42" s="138">
        <f t="shared" si="1"/>
        <v>-3.3507853403140775E-3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48.941800000000008</v>
      </c>
      <c r="R43" s="83"/>
      <c r="T43" s="97" t="s">
        <v>98</v>
      </c>
      <c r="U43" s="98">
        <v>45.72</v>
      </c>
      <c r="W43" s="94">
        <v>42579</v>
      </c>
      <c r="X43" s="10">
        <v>47.94</v>
      </c>
      <c r="Y43" s="10">
        <v>48.22</v>
      </c>
      <c r="Z43" s="10">
        <v>47.68</v>
      </c>
      <c r="AA43" s="10">
        <v>48.13</v>
      </c>
      <c r="AB43" s="95">
        <v>12562600</v>
      </c>
      <c r="AC43" s="10">
        <v>47.75</v>
      </c>
      <c r="AD43" s="2">
        <f t="shared" si="0"/>
        <v>0.53999999999999915</v>
      </c>
      <c r="AE43" s="138">
        <f t="shared" si="1"/>
        <v>2.7299454010920599E-3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48.484400000000008</v>
      </c>
      <c r="R44" s="83"/>
      <c r="T44" s="87" t="s">
        <v>99</v>
      </c>
      <c r="U44" s="88">
        <v>45.5</v>
      </c>
      <c r="W44" s="94">
        <v>42578</v>
      </c>
      <c r="X44" s="10">
        <v>47.95</v>
      </c>
      <c r="Y44" s="10">
        <v>48.22</v>
      </c>
      <c r="Z44" s="10">
        <v>47.78</v>
      </c>
      <c r="AA44" s="10">
        <v>48</v>
      </c>
      <c r="AB44" s="95">
        <v>17886800</v>
      </c>
      <c r="AC44" s="10">
        <v>47.62</v>
      </c>
      <c r="AD44" s="2">
        <f t="shared" si="0"/>
        <v>0.43999999999999773</v>
      </c>
      <c r="AE44" s="138">
        <f t="shared" si="1"/>
        <v>6.303845345658754E-4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48.027000000000001</v>
      </c>
      <c r="R45" s="83"/>
      <c r="T45" s="87" t="s">
        <v>100</v>
      </c>
      <c r="U45" s="88" t="s">
        <v>639</v>
      </c>
      <c r="W45" s="94">
        <v>42577</v>
      </c>
      <c r="X45" s="10">
        <v>48.03</v>
      </c>
      <c r="Y45" s="10">
        <v>48.17</v>
      </c>
      <c r="Z45" s="10">
        <v>47.8</v>
      </c>
      <c r="AA45" s="10">
        <v>47.97</v>
      </c>
      <c r="AB45" s="95">
        <v>16130100</v>
      </c>
      <c r="AC45" s="10">
        <v>47.59</v>
      </c>
      <c r="AD45" s="2">
        <f t="shared" si="0"/>
        <v>0.37000000000000455</v>
      </c>
      <c r="AE45" s="138">
        <f t="shared" si="1"/>
        <v>-3.1420192710515105E-3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47.569600000000001</v>
      </c>
      <c r="R46" s="83"/>
      <c r="T46" s="87" t="s">
        <v>101</v>
      </c>
      <c r="U46" s="88" t="s">
        <v>640</v>
      </c>
      <c r="W46" s="94">
        <v>42576</v>
      </c>
      <c r="X46" s="10">
        <v>48.24</v>
      </c>
      <c r="Y46" s="10">
        <v>48.26</v>
      </c>
      <c r="Z46" s="10">
        <v>47.85</v>
      </c>
      <c r="AA46" s="10">
        <v>48.12</v>
      </c>
      <c r="AB46" s="95">
        <v>12122200</v>
      </c>
      <c r="AC46" s="10">
        <v>47.74</v>
      </c>
      <c r="AD46" s="2">
        <f t="shared" si="0"/>
        <v>0.40999999999999659</v>
      </c>
      <c r="AE46" s="138">
        <f t="shared" si="1"/>
        <v>-4.1718815185647351E-3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47.112200000000001</v>
      </c>
      <c r="R47" s="83"/>
      <c r="T47" s="87" t="s">
        <v>102</v>
      </c>
      <c r="U47" s="88">
        <v>51.36</v>
      </c>
      <c r="W47" s="94">
        <v>42573</v>
      </c>
      <c r="X47" s="10">
        <v>48.32</v>
      </c>
      <c r="Y47" s="10">
        <v>48.36</v>
      </c>
      <c r="Z47" s="10">
        <v>48.1</v>
      </c>
      <c r="AA47" s="10">
        <v>48.32</v>
      </c>
      <c r="AB47" s="95">
        <v>13588500</v>
      </c>
      <c r="AC47" s="10">
        <v>47.94</v>
      </c>
      <c r="AD47" s="2">
        <f t="shared" si="0"/>
        <v>0.25999999999999801</v>
      </c>
      <c r="AE47" s="138">
        <f t="shared" si="1"/>
        <v>4.1736227045063856E-4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46.654800000000002</v>
      </c>
      <c r="R48" s="83"/>
      <c r="T48" s="87" t="s">
        <v>103</v>
      </c>
      <c r="U48" s="88">
        <v>0.85557499999999997</v>
      </c>
      <c r="W48" s="94">
        <v>42572</v>
      </c>
      <c r="X48" s="10">
        <v>48.65</v>
      </c>
      <c r="Y48" s="10">
        <v>48.81</v>
      </c>
      <c r="Z48" s="10">
        <v>48.29</v>
      </c>
      <c r="AA48" s="10">
        <v>48.3</v>
      </c>
      <c r="AB48" s="95">
        <v>15532000</v>
      </c>
      <c r="AC48" s="10">
        <v>47.92</v>
      </c>
      <c r="AD48" s="2">
        <f t="shared" si="0"/>
        <v>0.52000000000000313</v>
      </c>
      <c r="AE48" s="138">
        <f t="shared" si="1"/>
        <v>-6.2214848610534501E-3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46.197400000000002</v>
      </c>
      <c r="R49" s="83"/>
      <c r="T49" s="87" t="s">
        <v>104</v>
      </c>
      <c r="U49" s="89" t="s">
        <v>278</v>
      </c>
      <c r="W49" s="94">
        <v>42571</v>
      </c>
      <c r="X49" s="10">
        <v>48.59</v>
      </c>
      <c r="Y49" s="10">
        <v>48.69</v>
      </c>
      <c r="Z49" s="10">
        <v>48.4</v>
      </c>
      <c r="AA49" s="10">
        <v>48.61</v>
      </c>
      <c r="AB49" s="95">
        <v>16569900</v>
      </c>
      <c r="AC49" s="10">
        <v>48.22</v>
      </c>
      <c r="AD49" s="2">
        <f t="shared" si="0"/>
        <v>0.28999999999999915</v>
      </c>
      <c r="AE49" s="138">
        <f t="shared" si="1"/>
        <v>5.002084201750856E-3</v>
      </c>
    </row>
    <row r="50" spans="2:31" x14ac:dyDescent="0.25">
      <c r="B50" s="193">
        <v>42566</v>
      </c>
      <c r="C50" s="476">
        <v>110</v>
      </c>
      <c r="D50" s="477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273</v>
      </c>
      <c r="O50" s="2"/>
      <c r="P50" s="83">
        <v>1</v>
      </c>
      <c r="Q50" s="83">
        <f t="shared" si="6"/>
        <v>45.74</v>
      </c>
      <c r="R50" s="83"/>
      <c r="T50" s="87"/>
      <c r="U50" s="88"/>
      <c r="W50" s="94">
        <v>42570</v>
      </c>
      <c r="X50" s="10">
        <v>48.08</v>
      </c>
      <c r="Y50" s="10">
        <v>48.55</v>
      </c>
      <c r="Z50" s="10">
        <v>48.05</v>
      </c>
      <c r="AA50" s="10">
        <v>48.37</v>
      </c>
      <c r="AB50" s="95">
        <v>15982900</v>
      </c>
      <c r="AC50" s="10">
        <v>47.98</v>
      </c>
      <c r="AD50" s="2">
        <f t="shared" si="0"/>
        <v>0.5</v>
      </c>
      <c r="AE50" s="138">
        <f t="shared" si="1"/>
        <v>1.670146137787043E-3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45.282600000000002</v>
      </c>
      <c r="R51" s="83"/>
      <c r="T51" s="87" t="s">
        <v>105</v>
      </c>
      <c r="U51" s="88" t="s">
        <v>641</v>
      </c>
      <c r="W51" s="94">
        <v>42569</v>
      </c>
      <c r="X51" s="10">
        <v>47.81</v>
      </c>
      <c r="Y51" s="10">
        <v>48.33</v>
      </c>
      <c r="Z51" s="10">
        <v>47.78</v>
      </c>
      <c r="AA51" s="10">
        <v>48.28</v>
      </c>
      <c r="AB51" s="95">
        <v>24139200</v>
      </c>
      <c r="AC51" s="10">
        <v>47.9</v>
      </c>
      <c r="AD51" s="2">
        <f t="shared" si="0"/>
        <v>0.54999999999999716</v>
      </c>
      <c r="AE51" s="138">
        <f t="shared" si="1"/>
        <v>1.2043101626875163E-2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44.825200000000002</v>
      </c>
      <c r="R52" s="83"/>
      <c r="T52" s="87" t="s">
        <v>106</v>
      </c>
      <c r="U52" s="88" t="s">
        <v>335</v>
      </c>
      <c r="W52" s="94">
        <v>42566</v>
      </c>
      <c r="X52" s="10">
        <v>48.85</v>
      </c>
      <c r="Y52" s="10">
        <v>48.88</v>
      </c>
      <c r="Z52" s="10">
        <v>47.41</v>
      </c>
      <c r="AA52" s="10">
        <v>47.71</v>
      </c>
      <c r="AB52" s="95">
        <v>35121000</v>
      </c>
      <c r="AC52" s="10">
        <v>47.33</v>
      </c>
      <c r="AD52" s="2">
        <f t="shared" si="0"/>
        <v>1.470000000000006</v>
      </c>
      <c r="AE52" s="138">
        <f t="shared" si="1"/>
        <v>-2.5128733264675573E-2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44.367800000000003</v>
      </c>
      <c r="R53" s="83"/>
      <c r="T53" s="87" t="s">
        <v>107</v>
      </c>
      <c r="U53" s="90">
        <v>28710524</v>
      </c>
      <c r="W53" s="94">
        <v>42565</v>
      </c>
      <c r="X53" s="10">
        <v>49.05</v>
      </c>
      <c r="Y53" s="10">
        <v>49.15</v>
      </c>
      <c r="Z53" s="10">
        <v>48.67</v>
      </c>
      <c r="AA53" s="10">
        <v>48.94</v>
      </c>
      <c r="AB53" s="95">
        <v>17578400</v>
      </c>
      <c r="AC53" s="10">
        <v>48.55</v>
      </c>
      <c r="AD53" s="2">
        <f t="shared" si="0"/>
        <v>0.47999999999999687</v>
      </c>
      <c r="AE53" s="138">
        <f t="shared" si="1"/>
        <v>1.3781582793902514E-2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43.910400000000003</v>
      </c>
      <c r="R54" s="83"/>
      <c r="T54" s="87" t="s">
        <v>110</v>
      </c>
      <c r="U54" s="90">
        <v>22500900</v>
      </c>
      <c r="W54" s="94">
        <v>42564</v>
      </c>
      <c r="X54" s="10">
        <v>48.31</v>
      </c>
      <c r="Y54" s="10">
        <v>48.47</v>
      </c>
      <c r="Z54" s="10">
        <v>47.98</v>
      </c>
      <c r="AA54" s="10">
        <v>48.27</v>
      </c>
      <c r="AB54" s="95">
        <v>14389600</v>
      </c>
      <c r="AC54" s="10">
        <v>47.89</v>
      </c>
      <c r="AD54" s="2">
        <f t="shared" si="0"/>
        <v>0.49000000000000199</v>
      </c>
      <c r="AE54" s="138">
        <f t="shared" si="1"/>
        <v>-1.4595496246871953E-3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43.453000000000003</v>
      </c>
      <c r="R55" s="83"/>
      <c r="T55" s="87" t="s">
        <v>108</v>
      </c>
      <c r="U55" s="88" t="s">
        <v>642</v>
      </c>
      <c r="W55" s="94">
        <v>42563</v>
      </c>
      <c r="X55" s="10">
        <v>48.42</v>
      </c>
      <c r="Y55" s="10">
        <v>48.63</v>
      </c>
      <c r="Z55" s="10">
        <v>48.22</v>
      </c>
      <c r="AA55" s="10">
        <v>48.35</v>
      </c>
      <c r="AB55" s="95">
        <v>15067900</v>
      </c>
      <c r="AC55" s="10">
        <v>47.96</v>
      </c>
      <c r="AD55" s="2">
        <f t="shared" si="0"/>
        <v>0.41000000000000369</v>
      </c>
      <c r="AE55" s="138">
        <f>AC55/AC56-1</f>
        <v>5.4507337526203958E-3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42.995599999999996</v>
      </c>
      <c r="R56" s="83"/>
      <c r="T56" s="87" t="s">
        <v>111</v>
      </c>
      <c r="U56" s="88">
        <v>11.29</v>
      </c>
      <c r="W56" s="94">
        <v>42562</v>
      </c>
      <c r="X56" s="10">
        <v>48.1</v>
      </c>
      <c r="Y56" s="10">
        <v>48.45</v>
      </c>
      <c r="Z56" s="10">
        <v>47.94</v>
      </c>
      <c r="AA56" s="10">
        <v>48.08</v>
      </c>
      <c r="AB56" s="95">
        <v>16008700</v>
      </c>
      <c r="AC56" s="10">
        <v>47.7</v>
      </c>
      <c r="AD56" s="2">
        <f t="shared" si="0"/>
        <v>0.51000000000000512</v>
      </c>
      <c r="AE56" s="138">
        <f t="shared" si="1"/>
        <v>6.1168529846025166E-3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42.538200000000003</v>
      </c>
      <c r="R57" s="83"/>
      <c r="T57" s="87" t="s">
        <v>112</v>
      </c>
      <c r="U57" s="88">
        <v>4.05</v>
      </c>
      <c r="W57" s="94">
        <v>42559</v>
      </c>
      <c r="X57" s="10">
        <v>47.45</v>
      </c>
      <c r="Y57" s="10">
        <v>47.92</v>
      </c>
      <c r="Z57" s="10">
        <v>47.45</v>
      </c>
      <c r="AA57" s="10">
        <v>47.79</v>
      </c>
      <c r="AB57" s="95">
        <v>19775700</v>
      </c>
      <c r="AC57" s="10">
        <v>47.41</v>
      </c>
      <c r="AD57" s="2">
        <f t="shared" si="0"/>
        <v>0.46999999999999886</v>
      </c>
      <c r="AE57" s="138">
        <f t="shared" si="1"/>
        <v>2.1107042860219583E-2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42.080800000000004</v>
      </c>
      <c r="R58" s="83"/>
      <c r="T58" s="87" t="s">
        <v>109</v>
      </c>
      <c r="U58" s="88" t="s">
        <v>643</v>
      </c>
      <c r="W58" s="94">
        <v>42558</v>
      </c>
      <c r="X58" s="10">
        <v>46.58</v>
      </c>
      <c r="Y58" s="10">
        <v>47.22</v>
      </c>
      <c r="Z58" s="10">
        <v>46.44</v>
      </c>
      <c r="AA58" s="10">
        <v>46.8</v>
      </c>
      <c r="AB58" s="95">
        <v>17946200</v>
      </c>
      <c r="AC58" s="10">
        <v>46.43</v>
      </c>
      <c r="AD58" s="2">
        <f t="shared" si="0"/>
        <v>0.78000000000000114</v>
      </c>
      <c r="AE58" s="138">
        <f t="shared" si="1"/>
        <v>3.241140881590221E-3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41.623400000000004</v>
      </c>
      <c r="R59" s="83"/>
      <c r="W59" s="94">
        <v>42557</v>
      </c>
      <c r="X59" s="10">
        <v>45.89</v>
      </c>
      <c r="Y59" s="10">
        <v>46.66</v>
      </c>
      <c r="Z59" s="10">
        <v>45.7</v>
      </c>
      <c r="AA59" s="10">
        <v>46.65</v>
      </c>
      <c r="AB59" s="95">
        <v>19024100</v>
      </c>
      <c r="AC59" s="10">
        <v>46.28</v>
      </c>
      <c r="AD59" s="2">
        <f t="shared" si="0"/>
        <v>0.95999999999999375</v>
      </c>
      <c r="AE59" s="138">
        <f t="shared" si="1"/>
        <v>9.5986038394415552E-3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41.166000000000004</v>
      </c>
      <c r="R60" s="83"/>
      <c r="W60" s="94">
        <v>42556</v>
      </c>
      <c r="X60" s="10">
        <v>46.7</v>
      </c>
      <c r="Y60" s="10">
        <v>46.76</v>
      </c>
      <c r="Z60" s="10">
        <v>45.81</v>
      </c>
      <c r="AA60" s="10">
        <v>46.21</v>
      </c>
      <c r="AB60" s="95">
        <v>22213000</v>
      </c>
      <c r="AC60" s="10">
        <v>45.84</v>
      </c>
      <c r="AD60" s="2">
        <f t="shared" si="0"/>
        <v>0.94999999999999574</v>
      </c>
      <c r="AE60" s="138">
        <f t="shared" si="1"/>
        <v>-1.7573939134161831E-2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42552</v>
      </c>
      <c r="X61" s="10">
        <v>47.08</v>
      </c>
      <c r="Y61" s="10">
        <v>47.28</v>
      </c>
      <c r="Z61" s="10">
        <v>46.86</v>
      </c>
      <c r="AA61" s="10">
        <v>47.03</v>
      </c>
      <c r="AB61" s="95">
        <v>19013600</v>
      </c>
      <c r="AC61" s="10">
        <v>46.66</v>
      </c>
      <c r="AD61" s="2">
        <f t="shared" si="0"/>
        <v>0.42000000000000171</v>
      </c>
      <c r="AE61" s="138">
        <f t="shared" si="1"/>
        <v>-6.1767838125666996E-3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42551</v>
      </c>
      <c r="X62" s="10">
        <v>47.24</v>
      </c>
      <c r="Y62" s="10">
        <v>47.36</v>
      </c>
      <c r="Z62" s="10">
        <v>46.53</v>
      </c>
      <c r="AA62" s="10">
        <v>47.33</v>
      </c>
      <c r="AB62" s="95">
        <v>22538800</v>
      </c>
      <c r="AC62" s="10">
        <v>46.95</v>
      </c>
      <c r="AD62" s="2">
        <f t="shared" si="0"/>
        <v>0.82999999999999829</v>
      </c>
      <c r="AE62" s="138">
        <f t="shared" si="1"/>
        <v>7.5107296137340018E-3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42550</v>
      </c>
      <c r="X63" s="10">
        <v>46.63</v>
      </c>
      <c r="Y63" s="10">
        <v>46.99</v>
      </c>
      <c r="Z63" s="10">
        <v>46.15</v>
      </c>
      <c r="AA63" s="10">
        <v>46.97</v>
      </c>
      <c r="AB63" s="95">
        <v>20856400</v>
      </c>
      <c r="AC63" s="10">
        <v>46.6</v>
      </c>
      <c r="AD63" s="2">
        <f t="shared" si="0"/>
        <v>0.84000000000000341</v>
      </c>
      <c r="AE63" s="138">
        <f t="shared" si="1"/>
        <v>1.902471025584962E-2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42549</v>
      </c>
      <c r="X64" s="10">
        <v>45.89</v>
      </c>
      <c r="Y64" s="10">
        <v>46.11</v>
      </c>
      <c r="Z64" s="10">
        <v>45.34</v>
      </c>
      <c r="AA64" s="10">
        <v>46.1</v>
      </c>
      <c r="AB64" s="95">
        <v>27525700</v>
      </c>
      <c r="AC64" s="10">
        <v>45.73</v>
      </c>
      <c r="AD64" s="2">
        <f t="shared" si="0"/>
        <v>0.76999999999999602</v>
      </c>
      <c r="AE64" s="138">
        <f t="shared" si="1"/>
        <v>2.4188129899216149E-2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42548</v>
      </c>
      <c r="X65" s="10">
        <v>45.2</v>
      </c>
      <c r="Y65" s="10">
        <v>45.33</v>
      </c>
      <c r="Z65" s="10">
        <v>44.5</v>
      </c>
      <c r="AA65" s="10">
        <v>45.01</v>
      </c>
      <c r="AB65" s="95">
        <v>35030100</v>
      </c>
      <c r="AC65" s="10">
        <v>44.65</v>
      </c>
      <c r="AD65" s="2">
        <f t="shared" si="0"/>
        <v>0.82999999999999829</v>
      </c>
      <c r="AE65" s="138">
        <f t="shared" si="1"/>
        <v>-1.5435501653803807E-2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42545</v>
      </c>
      <c r="X66" s="10">
        <v>45.76</v>
      </c>
      <c r="Y66" s="10">
        <v>46.97</v>
      </c>
      <c r="Z66" s="10">
        <v>45.28</v>
      </c>
      <c r="AA66" s="10">
        <v>45.71</v>
      </c>
      <c r="AB66" s="95">
        <v>46744100</v>
      </c>
      <c r="AC66" s="10">
        <v>45.35</v>
      </c>
      <c r="AD66" s="2">
        <f t="shared" si="0"/>
        <v>1.6899999999999977</v>
      </c>
      <c r="AE66" s="138">
        <f t="shared" si="1"/>
        <v>-4.5865768988007538E-2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42544</v>
      </c>
      <c r="X67" s="10">
        <v>47.64</v>
      </c>
      <c r="Y67" s="10">
        <v>47.91</v>
      </c>
      <c r="Z67" s="10">
        <v>47.39</v>
      </c>
      <c r="AA67" s="10">
        <v>47.91</v>
      </c>
      <c r="AB67" s="95">
        <v>16270000</v>
      </c>
      <c r="AC67" s="10">
        <v>47.53</v>
      </c>
      <c r="AD67" s="2">
        <f t="shared" si="0"/>
        <v>0.51999999999999602</v>
      </c>
      <c r="AE67" s="138">
        <f t="shared" si="1"/>
        <v>1.9957081545064481E-2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42543</v>
      </c>
      <c r="X68" s="10">
        <v>47.15</v>
      </c>
      <c r="Y68" s="10">
        <v>47.58</v>
      </c>
      <c r="Z68" s="10">
        <v>46.93</v>
      </c>
      <c r="AA68" s="10">
        <v>46.97</v>
      </c>
      <c r="AB68" s="95">
        <v>17072100</v>
      </c>
      <c r="AC68" s="10">
        <v>46.6</v>
      </c>
      <c r="AD68" s="2">
        <f>Y68-Z68</f>
        <v>0.64999999999999858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" si="70">C72*(E72-D72)</f>
        <v>-25.600000000000023</v>
      </c>
      <c r="G72" s="40">
        <f t="shared" ref="G72" si="71">D72*C72</f>
        <v>1858.8</v>
      </c>
      <c r="H72" s="231">
        <f t="shared" ref="H72" si="72">(E72-D72)/D72</f>
        <v>-1.3772326231977633E-2</v>
      </c>
      <c r="I72" s="40"/>
    </row>
    <row r="73" spans="2:31" x14ac:dyDescent="0.25">
      <c r="B73" s="193"/>
      <c r="C73" s="10"/>
      <c r="D73" s="200"/>
      <c r="E73" s="40"/>
      <c r="F73" s="40"/>
      <c r="G73" s="40"/>
      <c r="H73" s="231"/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3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3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4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3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4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3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4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3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4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4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4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4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6" t="s">
        <v>202</v>
      </c>
      <c r="B106" s="487"/>
      <c r="C106" s="488">
        <f>SumByColor($A$19,C89:C104)</f>
        <v>0</v>
      </c>
      <c r="D106" s="488"/>
      <c r="E106" s="488"/>
      <c r="F106" s="489">
        <f>SumByColor($A$19,F89:F104)</f>
        <v>0</v>
      </c>
      <c r="G106" s="488"/>
      <c r="H106" s="488">
        <f>SumByColor($A$19,H89:H104)</f>
        <v>0</v>
      </c>
      <c r="I106" s="488"/>
      <c r="J106" s="488"/>
      <c r="K106" s="489">
        <f>SumByColor($A$19,K89:K104)</f>
        <v>0</v>
      </c>
      <c r="L106" s="488"/>
      <c r="M106" s="489">
        <f t="shared" ref="M106" si="75">SumByColor($A$19,M89:M104)</f>
        <v>0</v>
      </c>
    </row>
  </sheetData>
  <mergeCells count="1">
    <mergeCell ref="P39:Q39"/>
  </mergeCells>
  <conditionalFormatting sqref="F26:F28">
    <cfRule type="expression" dxfId="341" priority="45">
      <formula>F26&gt;0</formula>
    </cfRule>
    <cfRule type="expression" dxfId="340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39" priority="37">
      <formula>F29&gt;0</formula>
    </cfRule>
    <cfRule type="expression" dxfId="338" priority="38">
      <formula>F29&lt;0</formula>
    </cfRule>
  </conditionalFormatting>
  <conditionalFormatting sqref="F29:F57 F64:F66 F73:F84">
    <cfRule type="expression" dxfId="337" priority="39">
      <formula>F29&gt;0</formula>
    </cfRule>
    <cfRule type="expression" dxfId="336" priority="40">
      <formula>F29&lt;0</formula>
    </cfRule>
  </conditionalFormatting>
  <conditionalFormatting sqref="H26:H57 H64:H66 H73:H84">
    <cfRule type="expression" dxfId="335" priority="35">
      <formula>H26&gt;0</formula>
    </cfRule>
    <cfRule type="expression" dxfId="334" priority="36">
      <formula>H26&lt;0</formula>
    </cfRule>
  </conditionalFormatting>
  <conditionalFormatting sqref="F22:F25">
    <cfRule type="expression" dxfId="333" priority="21">
      <formula>F22&gt;0</formula>
    </cfRule>
    <cfRule type="expression" dxfId="332" priority="22">
      <formula>F22&lt;0</formula>
    </cfRule>
  </conditionalFormatting>
  <conditionalFormatting sqref="H22:H25">
    <cfRule type="expression" dxfId="331" priority="19">
      <formula>H22&gt;0</formula>
    </cfRule>
    <cfRule type="expression" dxfId="330" priority="20">
      <formula>H22&lt;0</formula>
    </cfRule>
  </conditionalFormatting>
  <conditionalFormatting sqref="Q8">
    <cfRule type="expression" dxfId="329" priority="15">
      <formula>Q8&gt;0</formula>
    </cfRule>
    <cfRule type="expression" dxfId="328" priority="16">
      <formula>Q8&lt;0</formula>
    </cfRule>
  </conditionalFormatting>
  <conditionalFormatting sqref="Q7">
    <cfRule type="expression" dxfId="327" priority="17">
      <formula>Q7&gt;0</formula>
    </cfRule>
    <cfRule type="expression" dxfId="326" priority="18">
      <formula>Q7&lt;0</formula>
    </cfRule>
  </conditionalFormatting>
  <conditionalFormatting sqref="F58:F63">
    <cfRule type="expression" dxfId="325" priority="11">
      <formula>F58&gt;0</formula>
    </cfRule>
    <cfRule type="expression" dxfId="324" priority="12">
      <formula>F58&lt;0</formula>
    </cfRule>
  </conditionalFormatting>
  <conditionalFormatting sqref="F58:F63">
    <cfRule type="expression" dxfId="323" priority="13">
      <formula>F58&gt;0</formula>
    </cfRule>
    <cfRule type="expression" dxfId="322" priority="14">
      <formula>F58&lt;0</formula>
    </cfRule>
  </conditionalFormatting>
  <conditionalFormatting sqref="H58:H63">
    <cfRule type="expression" dxfId="321" priority="9">
      <formula>H58&gt;0</formula>
    </cfRule>
    <cfRule type="expression" dxfId="320" priority="10">
      <formula>H58&lt;0</formula>
    </cfRule>
  </conditionalFormatting>
  <conditionalFormatting sqref="M87">
    <cfRule type="expression" dxfId="319" priority="5">
      <formula>M87&gt;0</formula>
    </cfRule>
    <cfRule type="expression" dxfId="318" priority="6">
      <formula>M87&lt;0</formula>
    </cfRule>
  </conditionalFormatting>
  <conditionalFormatting sqref="M87">
    <cfRule type="expression" dxfId="317" priority="7">
      <formula>M87&gt;0</formula>
    </cfRule>
    <cfRule type="expression" dxfId="316" priority="8">
      <formula>M87&lt;0</formula>
    </cfRule>
  </conditionalFormatting>
  <conditionalFormatting sqref="F68:F72">
    <cfRule type="expression" dxfId="315" priority="3">
      <formula>F68&gt;0</formula>
    </cfRule>
    <cfRule type="expression" dxfId="314" priority="4">
      <formula>F68&lt;0</formula>
    </cfRule>
  </conditionalFormatting>
  <conditionalFormatting sqref="H68:H72">
    <cfRule type="expression" dxfId="313" priority="1">
      <formula>H68&gt;0</formula>
    </cfRule>
    <cfRule type="expression" dxfId="312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267</v>
      </c>
      <c r="W2" s="94">
        <v>42636</v>
      </c>
      <c r="X2" s="10">
        <v>9.74</v>
      </c>
      <c r="Y2" s="10">
        <v>9.89</v>
      </c>
      <c r="Z2" s="10">
        <v>9.6999999999999993</v>
      </c>
      <c r="AA2" s="10">
        <v>9.76</v>
      </c>
      <c r="AB2" s="95">
        <v>12113600</v>
      </c>
      <c r="AC2" s="10">
        <v>9.76</v>
      </c>
      <c r="AD2" s="2">
        <f>Y2-Z2</f>
        <v>0.19000000000000128</v>
      </c>
      <c r="AE2" s="138">
        <f>AC2/AC3-1</f>
        <v>-2.0449897750510759E-3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9.76</v>
      </c>
      <c r="T3" s="121">
        <v>42568</v>
      </c>
      <c r="U3" t="s">
        <v>282</v>
      </c>
      <c r="W3" s="94">
        <v>42635</v>
      </c>
      <c r="X3" s="10">
        <v>9.8000000000000007</v>
      </c>
      <c r="Y3" s="10">
        <v>9.9600000000000009</v>
      </c>
      <c r="Z3" s="10">
        <v>9.75</v>
      </c>
      <c r="AA3" s="10">
        <v>9.7799999999999994</v>
      </c>
      <c r="AB3" s="95">
        <v>15318000</v>
      </c>
      <c r="AC3" s="10">
        <v>9.7799999999999994</v>
      </c>
      <c r="AD3" s="2">
        <f>Y3-Z3</f>
        <v>0.21000000000000085</v>
      </c>
      <c r="AE3" s="138">
        <f>AC3/AC4-1</f>
        <v>1.1375387797311287E-2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9.76</v>
      </c>
      <c r="R4" s="529">
        <v>-2E-3</v>
      </c>
      <c r="T4" s="121"/>
      <c r="W4" s="94">
        <v>42634</v>
      </c>
      <c r="X4" s="10">
        <v>9.5399999999999991</v>
      </c>
      <c r="Y4" s="10">
        <v>9.68</v>
      </c>
      <c r="Z4" s="10">
        <v>9.4499999999999993</v>
      </c>
      <c r="AA4" s="10">
        <v>9.67</v>
      </c>
      <c r="AB4" s="95">
        <v>15640800</v>
      </c>
      <c r="AC4" s="10">
        <v>9.67</v>
      </c>
      <c r="AD4" s="2">
        <f t="shared" ref="AD4:AD67" si="0">Y4-Z4</f>
        <v>0.23000000000000043</v>
      </c>
      <c r="AE4" s="138">
        <f t="shared" ref="AE4:AE67" si="1">AC4/AC5-1</f>
        <v>2.4364406779661119E-2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42633</v>
      </c>
      <c r="X5" s="10">
        <v>9.36</v>
      </c>
      <c r="Y5" s="10">
        <v>9.48</v>
      </c>
      <c r="Z5" s="10">
        <v>9.31</v>
      </c>
      <c r="AA5" s="10">
        <v>9.44</v>
      </c>
      <c r="AB5" s="95">
        <v>15624000</v>
      </c>
      <c r="AC5" s="10">
        <v>9.44</v>
      </c>
      <c r="AD5" s="2">
        <f t="shared" si="0"/>
        <v>0.16999999999999993</v>
      </c>
      <c r="AE5" s="138">
        <f t="shared" si="1"/>
        <v>8.5470085470085166E-3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42632</v>
      </c>
      <c r="X6" s="10">
        <v>9.5500000000000007</v>
      </c>
      <c r="Y6" s="10">
        <v>9.5500000000000007</v>
      </c>
      <c r="Z6" s="10">
        <v>9.3000000000000007</v>
      </c>
      <c r="AA6" s="10">
        <v>9.36</v>
      </c>
      <c r="AB6" s="95">
        <v>20731100</v>
      </c>
      <c r="AC6" s="10">
        <v>9.36</v>
      </c>
      <c r="AD6" s="2">
        <f t="shared" si="0"/>
        <v>0.25</v>
      </c>
      <c r="AE6" s="138">
        <f t="shared" si="1"/>
        <v>-8.4745762711864181E-3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42629</v>
      </c>
      <c r="X7" s="10">
        <v>9.39</v>
      </c>
      <c r="Y7" s="10">
        <v>9.4700000000000006</v>
      </c>
      <c r="Z7" s="10">
        <v>9.34</v>
      </c>
      <c r="AA7" s="10">
        <v>9.44</v>
      </c>
      <c r="AB7" s="95">
        <v>16293500</v>
      </c>
      <c r="AC7" s="10">
        <v>9.44</v>
      </c>
      <c r="AD7" s="2">
        <f t="shared" si="0"/>
        <v>0.13000000000000078</v>
      </c>
      <c r="AE7" s="138">
        <f t="shared" si="1"/>
        <v>-3.1678986272440923E-3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42628</v>
      </c>
      <c r="X8" s="10">
        <v>9.4</v>
      </c>
      <c r="Y8" s="10">
        <v>9.52</v>
      </c>
      <c r="Z8" s="10">
        <v>9.3699999999999992</v>
      </c>
      <c r="AA8" s="10">
        <v>9.4700000000000006</v>
      </c>
      <c r="AB8" s="95">
        <v>15035400</v>
      </c>
      <c r="AC8" s="10">
        <v>9.4700000000000006</v>
      </c>
      <c r="AD8" s="2">
        <f t="shared" si="0"/>
        <v>0.15000000000000036</v>
      </c>
      <c r="AE8" s="138">
        <f t="shared" si="1"/>
        <v>8.5197018104365974E-3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42627</v>
      </c>
      <c r="X9" s="10">
        <v>9.69</v>
      </c>
      <c r="Y9" s="10">
        <v>9.69</v>
      </c>
      <c r="Z9" s="10">
        <v>9.36</v>
      </c>
      <c r="AA9" s="10">
        <v>9.39</v>
      </c>
      <c r="AB9" s="95">
        <v>15717900</v>
      </c>
      <c r="AC9" s="10">
        <v>9.39</v>
      </c>
      <c r="AD9" s="2">
        <f t="shared" si="0"/>
        <v>0.33000000000000007</v>
      </c>
      <c r="AE9" s="138">
        <f t="shared" si="1"/>
        <v>-1.3655462184873901E-2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42626</v>
      </c>
      <c r="X10" s="10">
        <v>9.6300000000000008</v>
      </c>
      <c r="Y10" s="10">
        <v>9.65</v>
      </c>
      <c r="Z10" s="10">
        <v>9.4499999999999993</v>
      </c>
      <c r="AA10" s="10">
        <v>9.52</v>
      </c>
      <c r="AB10" s="95">
        <v>18507500</v>
      </c>
      <c r="AC10" s="10">
        <v>9.52</v>
      </c>
      <c r="AD10" s="2">
        <f t="shared" si="0"/>
        <v>0.20000000000000107</v>
      </c>
      <c r="AE10" s="138">
        <f t="shared" si="1"/>
        <v>-2.6584867075664653E-2</v>
      </c>
    </row>
    <row r="11" spans="1:40" x14ac:dyDescent="0.25">
      <c r="O11" s="11" t="s">
        <v>182</v>
      </c>
      <c r="Q11" s="138">
        <f>VALUE(TRIM(CLEAN(MID(U55, FIND("(", U55)+1, 5))))</f>
        <v>1.23E-2</v>
      </c>
      <c r="W11" s="94">
        <v>42625</v>
      </c>
      <c r="X11" s="10">
        <v>9.52</v>
      </c>
      <c r="Y11" s="10">
        <v>9.8000000000000007</v>
      </c>
      <c r="Z11" s="10">
        <v>9.43</v>
      </c>
      <c r="AA11" s="10">
        <v>9.7799999999999994</v>
      </c>
      <c r="AB11" s="95">
        <v>21681500</v>
      </c>
      <c r="AC11" s="10">
        <v>9.7799999999999994</v>
      </c>
      <c r="AD11" s="2">
        <f t="shared" si="0"/>
        <v>0.37000000000000099</v>
      </c>
      <c r="AE11" s="138">
        <f t="shared" si="1"/>
        <v>1.8750000000000044E-2</v>
      </c>
      <c r="AK11" s="234"/>
      <c r="AN11" s="234"/>
    </row>
    <row r="12" spans="1:40" x14ac:dyDescent="0.25">
      <c r="W12" s="94">
        <v>42622</v>
      </c>
      <c r="X12" s="10">
        <v>10.050000000000001</v>
      </c>
      <c r="Y12" s="10">
        <v>10.050000000000001</v>
      </c>
      <c r="Z12" s="10">
        <v>9.49</v>
      </c>
      <c r="AA12" s="10">
        <v>9.6</v>
      </c>
      <c r="AB12" s="95">
        <v>33742400</v>
      </c>
      <c r="AC12" s="10">
        <v>9.6</v>
      </c>
      <c r="AD12" s="2">
        <f t="shared" si="0"/>
        <v>0.5600000000000005</v>
      </c>
      <c r="AE12" s="138">
        <f t="shared" si="1"/>
        <v>-5.1383399209486091E-2</v>
      </c>
    </row>
    <row r="13" spans="1:40" x14ac:dyDescent="0.25">
      <c r="W13" s="94">
        <v>42621</v>
      </c>
      <c r="X13" s="10">
        <v>10.26</v>
      </c>
      <c r="Y13" s="10">
        <v>10.26</v>
      </c>
      <c r="Z13" s="10">
        <v>10.050000000000001</v>
      </c>
      <c r="AA13" s="10">
        <v>10.119999999999999</v>
      </c>
      <c r="AB13" s="95">
        <v>13676300</v>
      </c>
      <c r="AC13" s="10">
        <v>10.119999999999999</v>
      </c>
      <c r="AD13" s="2">
        <f t="shared" si="0"/>
        <v>0.20999999999999908</v>
      </c>
      <c r="AE13" s="138">
        <f t="shared" si="1"/>
        <v>-8.8148873653283166E-3</v>
      </c>
      <c r="AK13" s="234"/>
      <c r="AN13" s="234"/>
    </row>
    <row r="14" spans="1:40" x14ac:dyDescent="0.25">
      <c r="T14" s="84"/>
      <c r="U14" s="11"/>
      <c r="W14" s="94">
        <v>42620</v>
      </c>
      <c r="X14" s="10">
        <v>10.3</v>
      </c>
      <c r="Y14" s="10">
        <v>10.33</v>
      </c>
      <c r="Z14" s="10">
        <v>10.130000000000001</v>
      </c>
      <c r="AA14" s="10">
        <v>10.210000000000001</v>
      </c>
      <c r="AB14" s="95">
        <v>13655300</v>
      </c>
      <c r="AC14" s="10">
        <v>10.210000000000001</v>
      </c>
      <c r="AD14" s="2">
        <f t="shared" si="0"/>
        <v>0.19999999999999929</v>
      </c>
      <c r="AE14" s="138">
        <f t="shared" si="1"/>
        <v>-1.0658914728682078E-2</v>
      </c>
    </row>
    <row r="15" spans="1:40" x14ac:dyDescent="0.25">
      <c r="W15" s="94">
        <v>42619</v>
      </c>
      <c r="X15" s="10">
        <v>10.18</v>
      </c>
      <c r="Y15" s="10">
        <v>10.32</v>
      </c>
      <c r="Z15" s="10">
        <v>10.119999999999999</v>
      </c>
      <c r="AA15" s="10">
        <v>10.32</v>
      </c>
      <c r="AB15" s="95">
        <v>12763700</v>
      </c>
      <c r="AC15" s="10">
        <v>10.32</v>
      </c>
      <c r="AD15" s="2">
        <f t="shared" si="0"/>
        <v>0.20000000000000107</v>
      </c>
      <c r="AE15" s="138">
        <f t="shared" si="1"/>
        <v>1.875616979269501E-2</v>
      </c>
      <c r="AK15" s="234"/>
      <c r="AN15" s="234"/>
    </row>
    <row r="16" spans="1:40" x14ac:dyDescent="0.25">
      <c r="W16" s="94">
        <v>42615</v>
      </c>
      <c r="X16" s="10">
        <v>10.199999999999999</v>
      </c>
      <c r="Y16" s="10">
        <v>10.27</v>
      </c>
      <c r="Z16" s="10">
        <v>10.01</v>
      </c>
      <c r="AA16" s="10">
        <v>10.130000000000001</v>
      </c>
      <c r="AB16" s="95">
        <v>16961000</v>
      </c>
      <c r="AC16" s="10">
        <v>10.130000000000001</v>
      </c>
      <c r="AD16" s="2">
        <f t="shared" si="0"/>
        <v>0.25999999999999979</v>
      </c>
      <c r="AE16" s="138">
        <f t="shared" si="1"/>
        <v>0</v>
      </c>
    </row>
    <row r="17" spans="1:40" x14ac:dyDescent="0.25">
      <c r="W17" s="94">
        <v>42614</v>
      </c>
      <c r="X17" s="10">
        <v>10.09</v>
      </c>
      <c r="Y17" s="10">
        <v>10.19</v>
      </c>
      <c r="Z17" s="10">
        <v>10.050000000000001</v>
      </c>
      <c r="AA17" s="10">
        <v>10.130000000000001</v>
      </c>
      <c r="AB17" s="95">
        <v>13441800</v>
      </c>
      <c r="AC17" s="10">
        <v>10.130000000000001</v>
      </c>
      <c r="AD17" s="2">
        <f t="shared" si="0"/>
        <v>0.13999999999999879</v>
      </c>
      <c r="AE17" s="138">
        <f t="shared" si="1"/>
        <v>4.9603174603174427E-3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42613</v>
      </c>
      <c r="X18" s="10">
        <v>10.08</v>
      </c>
      <c r="Y18" s="10">
        <v>10.18</v>
      </c>
      <c r="Z18" s="10">
        <v>10.02</v>
      </c>
      <c r="AA18" s="10">
        <v>10.08</v>
      </c>
      <c r="AB18" s="95">
        <v>15888000</v>
      </c>
      <c r="AC18" s="10">
        <v>10.08</v>
      </c>
      <c r="AD18" s="2">
        <f t="shared" si="0"/>
        <v>0.16000000000000014</v>
      </c>
      <c r="AE18" s="138">
        <f t="shared" si="1"/>
        <v>-8.8495575221239076E-3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42612</v>
      </c>
      <c r="X19" s="10">
        <v>10.26</v>
      </c>
      <c r="Y19" s="10">
        <v>10.26</v>
      </c>
      <c r="Z19" s="10">
        <v>10.06</v>
      </c>
      <c r="AA19" s="10">
        <v>10.17</v>
      </c>
      <c r="AB19" s="95">
        <v>11270300</v>
      </c>
      <c r="AC19" s="10">
        <v>10.17</v>
      </c>
      <c r="AD19" s="2">
        <f t="shared" si="0"/>
        <v>0.19999999999999929</v>
      </c>
      <c r="AE19" s="138">
        <f t="shared" si="1"/>
        <v>-8.7719298245614308E-3</v>
      </c>
      <c r="AK19" s="234"/>
      <c r="AN19" s="234"/>
    </row>
    <row r="20" spans="1:40" x14ac:dyDescent="0.25">
      <c r="W20" s="94">
        <v>42611</v>
      </c>
      <c r="X20" s="10">
        <v>10.01</v>
      </c>
      <c r="Y20" s="10">
        <v>10.26</v>
      </c>
      <c r="Z20" s="10">
        <v>10</v>
      </c>
      <c r="AA20" s="10">
        <v>10.26</v>
      </c>
      <c r="AB20" s="95">
        <v>13621800</v>
      </c>
      <c r="AC20" s="10">
        <v>10.26</v>
      </c>
      <c r="AD20" s="2">
        <f t="shared" si="0"/>
        <v>0.25999999999999979</v>
      </c>
      <c r="AE20" s="138">
        <f t="shared" si="1"/>
        <v>2.6000000000000023E-2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42608</v>
      </c>
      <c r="X21" s="10">
        <v>10.15</v>
      </c>
      <c r="Y21" s="10">
        <v>10.27</v>
      </c>
      <c r="Z21" s="10">
        <v>9.9600000000000009</v>
      </c>
      <c r="AA21" s="10">
        <v>10</v>
      </c>
      <c r="AB21" s="95">
        <v>15069700</v>
      </c>
      <c r="AC21" s="10">
        <v>10</v>
      </c>
      <c r="AD21" s="2">
        <f t="shared" si="0"/>
        <v>0.30999999999999872</v>
      </c>
      <c r="AE21" s="138">
        <f t="shared" si="1"/>
        <v>-7.9365079365079083E-3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42607</v>
      </c>
      <c r="X22" s="10">
        <v>10.08</v>
      </c>
      <c r="Y22" s="10">
        <v>10.19</v>
      </c>
      <c r="Z22" s="10">
        <v>10.029999999999999</v>
      </c>
      <c r="AA22" s="10">
        <v>10.08</v>
      </c>
      <c r="AB22" s="95">
        <v>12532500</v>
      </c>
      <c r="AC22" s="10">
        <v>10.08</v>
      </c>
      <c r="AD22" s="2">
        <f t="shared" si="0"/>
        <v>0.16000000000000014</v>
      </c>
      <c r="AE22" s="138">
        <f t="shared" si="1"/>
        <v>3.9840637450199168E-3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42606</v>
      </c>
      <c r="X23" s="10">
        <v>10.43</v>
      </c>
      <c r="Y23" s="10">
        <v>10.45</v>
      </c>
      <c r="Z23" s="10">
        <v>10.01</v>
      </c>
      <c r="AA23" s="10">
        <v>10.039999999999999</v>
      </c>
      <c r="AB23" s="95">
        <v>19740200</v>
      </c>
      <c r="AC23" s="10">
        <v>10.039999999999999</v>
      </c>
      <c r="AD23" s="2">
        <f t="shared" si="0"/>
        <v>0.4399999999999995</v>
      </c>
      <c r="AE23" s="138">
        <f t="shared" si="1"/>
        <v>-4.3809523809523854E-2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42605</v>
      </c>
      <c r="X24" s="10">
        <v>10.41</v>
      </c>
      <c r="Y24" s="10">
        <v>10.54</v>
      </c>
      <c r="Z24" s="10">
        <v>10.37</v>
      </c>
      <c r="AA24" s="10">
        <v>10.5</v>
      </c>
      <c r="AB24" s="95">
        <v>11551600</v>
      </c>
      <c r="AC24" s="10">
        <v>10.5</v>
      </c>
      <c r="AD24" s="2">
        <f t="shared" si="0"/>
        <v>0.16999999999999993</v>
      </c>
      <c r="AE24" s="138">
        <f t="shared" si="1"/>
        <v>1.744186046511631E-2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42604</v>
      </c>
      <c r="X25" s="10">
        <v>10.199999999999999</v>
      </c>
      <c r="Y25" s="10">
        <v>10.35</v>
      </c>
      <c r="Z25" s="10">
        <v>10.16</v>
      </c>
      <c r="AA25" s="10">
        <v>10.32</v>
      </c>
      <c r="AB25" s="95">
        <v>9210300</v>
      </c>
      <c r="AC25" s="10">
        <v>10.32</v>
      </c>
      <c r="AD25" s="2">
        <f t="shared" si="0"/>
        <v>0.1899999999999995</v>
      </c>
      <c r="AE25" s="138">
        <f t="shared" si="1"/>
        <v>4.8685491723468033E-3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42601</v>
      </c>
      <c r="X26" s="10">
        <v>10.34</v>
      </c>
      <c r="Y26" s="10">
        <v>10.36</v>
      </c>
      <c r="Z26" s="10">
        <v>10.220000000000001</v>
      </c>
      <c r="AA26" s="10">
        <v>10.27</v>
      </c>
      <c r="AB26" s="95">
        <v>13163800</v>
      </c>
      <c r="AC26" s="10">
        <v>10.27</v>
      </c>
      <c r="AD26" s="2">
        <f t="shared" si="0"/>
        <v>0.13999999999999879</v>
      </c>
      <c r="AE26" s="138">
        <f t="shared" si="1"/>
        <v>-1.7224880382775143E-2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42600</v>
      </c>
      <c r="X27" s="10">
        <v>10.41</v>
      </c>
      <c r="Y27" s="10">
        <v>10.47</v>
      </c>
      <c r="Z27" s="10">
        <v>10.34</v>
      </c>
      <c r="AA27" s="10">
        <v>10.45</v>
      </c>
      <c r="AB27" s="95">
        <v>8564300</v>
      </c>
      <c r="AC27" s="10">
        <v>10.45</v>
      </c>
      <c r="AD27" s="2">
        <f t="shared" si="0"/>
        <v>0.13000000000000078</v>
      </c>
      <c r="AE27" s="138">
        <f t="shared" si="1"/>
        <v>8.6872586872586144E-3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42599</v>
      </c>
      <c r="X28" s="10">
        <v>10.33</v>
      </c>
      <c r="Y28" s="10">
        <v>10.4</v>
      </c>
      <c r="Z28" s="10">
        <v>10.23</v>
      </c>
      <c r="AA28" s="10">
        <v>10.36</v>
      </c>
      <c r="AB28" s="95">
        <v>10840300</v>
      </c>
      <c r="AC28" s="10">
        <v>10.36</v>
      </c>
      <c r="AD28" s="2">
        <f t="shared" si="0"/>
        <v>0.16999999999999993</v>
      </c>
      <c r="AE28" s="138">
        <f t="shared" si="1"/>
        <v>6.8027210884353817E-3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42598</v>
      </c>
      <c r="X29" s="10">
        <v>10.57</v>
      </c>
      <c r="Y29" s="10">
        <v>10.58</v>
      </c>
      <c r="Z29" s="10">
        <v>10.29</v>
      </c>
      <c r="AA29" s="10">
        <v>10.29</v>
      </c>
      <c r="AB29" s="95">
        <v>13826000</v>
      </c>
      <c r="AC29" s="10">
        <v>10.29</v>
      </c>
      <c r="AD29" s="2">
        <f t="shared" si="0"/>
        <v>0.29000000000000092</v>
      </c>
      <c r="AE29" s="138">
        <f t="shared" si="1"/>
        <v>-2.1863117870722482E-2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42597</v>
      </c>
      <c r="X30" s="10">
        <v>10.25</v>
      </c>
      <c r="Y30" s="10">
        <v>10.58</v>
      </c>
      <c r="Z30" s="10">
        <v>10.23</v>
      </c>
      <c r="AA30" s="10">
        <v>10.52</v>
      </c>
      <c r="AB30" s="95">
        <v>13211900</v>
      </c>
      <c r="AC30" s="10">
        <v>10.52</v>
      </c>
      <c r="AD30" s="2">
        <f t="shared" si="0"/>
        <v>0.34999999999999964</v>
      </c>
      <c r="AE30" s="138">
        <f t="shared" si="1"/>
        <v>3.4414945919370554E-2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42594</v>
      </c>
      <c r="X31" s="10">
        <v>10.37</v>
      </c>
      <c r="Y31" s="10">
        <v>10.4</v>
      </c>
      <c r="Z31" s="10">
        <v>10.119999999999999</v>
      </c>
      <c r="AA31" s="10">
        <v>10.17</v>
      </c>
      <c r="AB31" s="95">
        <v>13887600</v>
      </c>
      <c r="AC31" s="10">
        <v>10.17</v>
      </c>
      <c r="AD31" s="2">
        <f t="shared" si="0"/>
        <v>0.28000000000000114</v>
      </c>
      <c r="AE31" s="138">
        <f t="shared" si="1"/>
        <v>-2.3992322456813819E-2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42593</v>
      </c>
      <c r="X32" s="10">
        <v>10.35</v>
      </c>
      <c r="Y32" s="10">
        <v>10.44</v>
      </c>
      <c r="Z32" s="10">
        <v>10.3</v>
      </c>
      <c r="AA32" s="10">
        <v>10.42</v>
      </c>
      <c r="AB32" s="95">
        <v>9894100</v>
      </c>
      <c r="AC32" s="10">
        <v>10.42</v>
      </c>
      <c r="AD32" s="2">
        <f t="shared" si="0"/>
        <v>0.13999999999999879</v>
      </c>
      <c r="AE32" s="138">
        <f t="shared" si="1"/>
        <v>8.7124878993223298E-3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42592</v>
      </c>
      <c r="X33" s="10">
        <v>10.4</v>
      </c>
      <c r="Y33" s="10">
        <v>10.53</v>
      </c>
      <c r="Z33" s="10">
        <v>10.27</v>
      </c>
      <c r="AA33" s="10">
        <v>10.33</v>
      </c>
      <c r="AB33" s="95">
        <v>9513400</v>
      </c>
      <c r="AC33" s="10">
        <v>10.33</v>
      </c>
      <c r="AD33" s="2">
        <f t="shared" si="0"/>
        <v>0.25999999999999979</v>
      </c>
      <c r="AE33" s="138">
        <f t="shared" si="1"/>
        <v>-1.9323671497584183E-3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42591</v>
      </c>
      <c r="X34" s="10">
        <v>10.42</v>
      </c>
      <c r="Y34" s="10">
        <v>10.5</v>
      </c>
      <c r="Z34" s="10">
        <v>10.35</v>
      </c>
      <c r="AA34" s="10">
        <v>10.35</v>
      </c>
      <c r="AB34" s="95">
        <v>7812800</v>
      </c>
      <c r="AC34" s="10">
        <v>10.35</v>
      </c>
      <c r="AD34" s="2">
        <f t="shared" si="0"/>
        <v>0.15000000000000036</v>
      </c>
      <c r="AE34" s="138">
        <f t="shared" si="1"/>
        <v>-9.5693779904305609E-3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42590</v>
      </c>
      <c r="X35" s="10">
        <v>10.5</v>
      </c>
      <c r="Y35" s="10">
        <v>10.6</v>
      </c>
      <c r="Z35" s="10">
        <v>10.41</v>
      </c>
      <c r="AA35" s="10">
        <v>10.45</v>
      </c>
      <c r="AB35" s="95">
        <v>9501400</v>
      </c>
      <c r="AC35" s="10">
        <v>10.45</v>
      </c>
      <c r="AD35" s="2">
        <f t="shared" si="0"/>
        <v>0.1899999999999995</v>
      </c>
      <c r="AE35" s="138">
        <f t="shared" si="1"/>
        <v>-4.761904761904856E-3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42587</v>
      </c>
      <c r="X36" s="10">
        <v>10.45</v>
      </c>
      <c r="Y36" s="10">
        <v>10.5</v>
      </c>
      <c r="Z36" s="10">
        <v>10.39</v>
      </c>
      <c r="AA36" s="10">
        <v>10.5</v>
      </c>
      <c r="AB36" s="95">
        <v>12292600</v>
      </c>
      <c r="AC36" s="10">
        <v>10.5</v>
      </c>
      <c r="AD36" s="2">
        <f t="shared" si="0"/>
        <v>0.10999999999999943</v>
      </c>
      <c r="AE36" s="138">
        <f t="shared" si="1"/>
        <v>9.6153846153845812E-3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42586</v>
      </c>
      <c r="X37" s="10">
        <v>10.36</v>
      </c>
      <c r="Y37" s="10">
        <v>10.46</v>
      </c>
      <c r="Z37" s="10">
        <v>10.25</v>
      </c>
      <c r="AA37" s="10">
        <v>10.4</v>
      </c>
      <c r="AB37" s="95">
        <v>11819900</v>
      </c>
      <c r="AC37" s="10">
        <v>10.4</v>
      </c>
      <c r="AD37" s="2">
        <f t="shared" si="0"/>
        <v>0.21000000000000085</v>
      </c>
      <c r="AE37" s="138">
        <f t="shared" si="1"/>
        <v>-9.6061479346776224E-4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42585</v>
      </c>
      <c r="X38" s="10">
        <v>10.3</v>
      </c>
      <c r="Y38" s="10">
        <v>10.45</v>
      </c>
      <c r="Z38" s="10">
        <v>10.199999999999999</v>
      </c>
      <c r="AA38" s="10">
        <v>10.41</v>
      </c>
      <c r="AB38" s="95">
        <v>13904100</v>
      </c>
      <c r="AC38" s="10">
        <v>10.41</v>
      </c>
      <c r="AD38" s="2">
        <f t="shared" si="0"/>
        <v>0.25</v>
      </c>
      <c r="AE38" s="138" t="e">
        <f t="shared" si="1"/>
        <v>#DIV/0!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67" t="s">
        <v>78</v>
      </c>
      <c r="Q39" s="567"/>
      <c r="R39" s="34"/>
      <c r="T39" s="91" t="s">
        <v>113</v>
      </c>
      <c r="W39" s="94">
        <v>42585</v>
      </c>
      <c r="X39" s="10" t="s">
        <v>121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10.736000000000001</v>
      </c>
      <c r="R40" s="34"/>
      <c r="T40" s="87" t="s">
        <v>98</v>
      </c>
      <c r="U40" s="88">
        <v>9.7799999999999994</v>
      </c>
      <c r="W40" s="94">
        <v>42584</v>
      </c>
      <c r="X40" s="10">
        <v>10.55</v>
      </c>
      <c r="Y40" s="10">
        <v>10.57</v>
      </c>
      <c r="Z40" s="10">
        <v>10.25</v>
      </c>
      <c r="AA40" s="10">
        <v>10.32</v>
      </c>
      <c r="AB40" s="95">
        <v>13672400</v>
      </c>
      <c r="AC40" s="10">
        <v>10.29</v>
      </c>
      <c r="AD40" s="2">
        <f t="shared" si="0"/>
        <v>0.32000000000000028</v>
      </c>
      <c r="AE40" s="138">
        <f t="shared" si="1"/>
        <v>-1.4367816091954033E-2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10.638400000000001</v>
      </c>
      <c r="R41" s="34"/>
      <c r="T41" s="87" t="s">
        <v>99</v>
      </c>
      <c r="U41" s="88">
        <v>9.74</v>
      </c>
      <c r="W41" s="94">
        <v>42583</v>
      </c>
      <c r="X41" s="10">
        <v>10.55</v>
      </c>
      <c r="Y41" s="10">
        <v>10.6</v>
      </c>
      <c r="Z41" s="10">
        <v>10.46</v>
      </c>
      <c r="AA41" s="10">
        <v>10.47</v>
      </c>
      <c r="AB41" s="95">
        <v>11610200</v>
      </c>
      <c r="AC41" s="10">
        <v>10.44</v>
      </c>
      <c r="AD41" s="2">
        <f t="shared" si="0"/>
        <v>0.13999999999999879</v>
      </c>
      <c r="AE41" s="138">
        <f t="shared" si="1"/>
        <v>-1.4164305949008527E-2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10.540800000000001</v>
      </c>
      <c r="R42" s="34"/>
      <c r="T42" s="87" t="s">
        <v>100</v>
      </c>
      <c r="U42" s="88" t="s">
        <v>477</v>
      </c>
      <c r="W42" s="94">
        <v>42580</v>
      </c>
      <c r="X42" s="10">
        <v>10.61</v>
      </c>
      <c r="Y42" s="10">
        <v>10.65</v>
      </c>
      <c r="Z42" s="10">
        <v>10.42</v>
      </c>
      <c r="AA42" s="10">
        <v>10.62</v>
      </c>
      <c r="AB42" s="95">
        <v>16419800</v>
      </c>
      <c r="AC42" s="10">
        <v>10.59</v>
      </c>
      <c r="AD42" s="2">
        <f t="shared" si="0"/>
        <v>0.23000000000000043</v>
      </c>
      <c r="AE42" s="138">
        <f t="shared" si="1"/>
        <v>-5.6338028169014009E-3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10.443200000000001</v>
      </c>
      <c r="R43" s="83"/>
      <c r="T43" s="87" t="s">
        <v>101</v>
      </c>
      <c r="U43" s="88" t="s">
        <v>478</v>
      </c>
      <c r="W43" s="94">
        <v>42579</v>
      </c>
      <c r="X43" s="10">
        <v>10.67</v>
      </c>
      <c r="Y43" s="10">
        <v>10.73</v>
      </c>
      <c r="Z43" s="10">
        <v>10.49</v>
      </c>
      <c r="AA43" s="10">
        <v>10.68</v>
      </c>
      <c r="AB43" s="95">
        <v>13795300</v>
      </c>
      <c r="AC43" s="10">
        <v>10.65</v>
      </c>
      <c r="AD43" s="2">
        <f t="shared" si="0"/>
        <v>0.24000000000000021</v>
      </c>
      <c r="AE43" s="138">
        <f t="shared" si="1"/>
        <v>-5.6022408963586345E-3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10.345600000000001</v>
      </c>
      <c r="R44" s="83"/>
      <c r="T44" s="87" t="s">
        <v>102</v>
      </c>
      <c r="U44" s="88">
        <v>11.31</v>
      </c>
      <c r="W44" s="94">
        <v>42578</v>
      </c>
      <c r="X44" s="10">
        <v>10.76</v>
      </c>
      <c r="Y44" s="10">
        <v>10.97</v>
      </c>
      <c r="Z44" s="10">
        <v>10.52</v>
      </c>
      <c r="AA44" s="10">
        <v>10.74</v>
      </c>
      <c r="AB44" s="95">
        <v>20992100</v>
      </c>
      <c r="AC44" s="10">
        <v>10.71</v>
      </c>
      <c r="AD44" s="2">
        <f t="shared" si="0"/>
        <v>0.45000000000000107</v>
      </c>
      <c r="AE44" s="138">
        <f t="shared" si="1"/>
        <v>6.5789473684210176E-3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10.247999999999999</v>
      </c>
      <c r="R45" s="83"/>
      <c r="T45" s="87" t="s">
        <v>103</v>
      </c>
      <c r="U45" s="88">
        <v>0.71082800000000002</v>
      </c>
      <c r="W45" s="94">
        <v>42577</v>
      </c>
      <c r="X45" s="10">
        <v>10.45</v>
      </c>
      <c r="Y45" s="10">
        <v>10.67</v>
      </c>
      <c r="Z45" s="10">
        <v>10.42</v>
      </c>
      <c r="AA45" s="10">
        <v>10.67</v>
      </c>
      <c r="AB45" s="95">
        <v>12575200</v>
      </c>
      <c r="AC45" s="10">
        <v>10.64</v>
      </c>
      <c r="AD45" s="2">
        <f t="shared" si="0"/>
        <v>0.25</v>
      </c>
      <c r="AE45" s="138">
        <f t="shared" si="1"/>
        <v>1.7208413001912115E-2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10.150399999999999</v>
      </c>
      <c r="R46" s="83"/>
      <c r="T46" s="87" t="s">
        <v>104</v>
      </c>
      <c r="U46" s="89" t="s">
        <v>392</v>
      </c>
      <c r="W46" s="94">
        <v>42576</v>
      </c>
      <c r="X46" s="10">
        <v>10.54</v>
      </c>
      <c r="Y46" s="10">
        <v>10.55</v>
      </c>
      <c r="Z46" s="10">
        <v>10.4</v>
      </c>
      <c r="AA46" s="10">
        <v>10.49</v>
      </c>
      <c r="AB46" s="95">
        <v>13849300</v>
      </c>
      <c r="AC46" s="10">
        <v>10.46</v>
      </c>
      <c r="AD46" s="2">
        <f t="shared" si="0"/>
        <v>0.15000000000000036</v>
      </c>
      <c r="AE46" s="138">
        <f t="shared" si="1"/>
        <v>-7.5901328273243474E-3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10.0528</v>
      </c>
      <c r="R47" s="83"/>
      <c r="T47" s="87"/>
      <c r="U47" s="88"/>
      <c r="W47" s="94">
        <v>42573</v>
      </c>
      <c r="X47" s="10">
        <v>10.58</v>
      </c>
      <c r="Y47" s="10">
        <v>10.66</v>
      </c>
      <c r="Z47" s="10">
        <v>10.49</v>
      </c>
      <c r="AA47" s="10">
        <v>10.57</v>
      </c>
      <c r="AB47" s="95">
        <v>10183500</v>
      </c>
      <c r="AC47" s="10">
        <v>10.54</v>
      </c>
      <c r="AD47" s="2">
        <f t="shared" si="0"/>
        <v>0.16999999999999993</v>
      </c>
      <c r="AE47" s="138">
        <f t="shared" si="1"/>
        <v>-2.8382213812678803E-3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9.9551999999999996</v>
      </c>
      <c r="R48" s="83"/>
      <c r="T48" s="87" t="s">
        <v>105</v>
      </c>
      <c r="U48" s="88" t="s">
        <v>479</v>
      </c>
      <c r="W48" s="94">
        <v>42572</v>
      </c>
      <c r="X48" s="10">
        <v>10.67</v>
      </c>
      <c r="Y48" s="10">
        <v>10.86</v>
      </c>
      <c r="Z48" s="10">
        <v>10.53</v>
      </c>
      <c r="AA48" s="10">
        <v>10.6</v>
      </c>
      <c r="AB48" s="95">
        <v>15042600</v>
      </c>
      <c r="AC48" s="10">
        <v>10.57</v>
      </c>
      <c r="AD48" s="2">
        <f t="shared" si="0"/>
        <v>0.33000000000000007</v>
      </c>
      <c r="AE48" s="138">
        <f t="shared" si="1"/>
        <v>-9.4517958412099201E-4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9.8575999999999997</v>
      </c>
      <c r="R49" s="83"/>
      <c r="T49" s="87" t="s">
        <v>106</v>
      </c>
      <c r="U49" s="88" t="s">
        <v>255</v>
      </c>
      <c r="W49" s="94">
        <v>42571</v>
      </c>
      <c r="X49" s="10">
        <v>10.51</v>
      </c>
      <c r="Y49" s="10">
        <v>10.63</v>
      </c>
      <c r="Z49" s="10">
        <v>10.35</v>
      </c>
      <c r="AA49" s="10">
        <v>10.61</v>
      </c>
      <c r="AB49" s="95">
        <v>16305400</v>
      </c>
      <c r="AC49" s="10">
        <v>10.58</v>
      </c>
      <c r="AD49" s="2">
        <f t="shared" si="0"/>
        <v>0.28000000000000114</v>
      </c>
      <c r="AE49" s="138">
        <f t="shared" si="1"/>
        <v>-1.8867924528301883E-3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9.76</v>
      </c>
      <c r="R50" s="83"/>
      <c r="T50" s="87" t="s">
        <v>107</v>
      </c>
      <c r="U50" s="90">
        <v>12146577</v>
      </c>
      <c r="W50" s="94">
        <v>42570</v>
      </c>
      <c r="X50" s="10">
        <v>10.73</v>
      </c>
      <c r="Y50" s="10">
        <v>10.78</v>
      </c>
      <c r="Z50" s="10">
        <v>10.62</v>
      </c>
      <c r="AA50" s="10">
        <v>10.63</v>
      </c>
      <c r="AB50" s="95">
        <v>14786700</v>
      </c>
      <c r="AC50" s="10">
        <v>10.6</v>
      </c>
      <c r="AD50" s="2">
        <f t="shared" si="0"/>
        <v>0.16000000000000014</v>
      </c>
      <c r="AE50" s="138">
        <f t="shared" si="1"/>
        <v>-2.6629935720844933E-2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9.6623999999999999</v>
      </c>
      <c r="R51" s="83"/>
      <c r="T51" s="87" t="s">
        <v>110</v>
      </c>
      <c r="U51" s="90">
        <v>17300700</v>
      </c>
      <c r="W51" s="94">
        <v>42569</v>
      </c>
      <c r="X51" s="10">
        <v>10.82</v>
      </c>
      <c r="Y51" s="10">
        <v>10.94</v>
      </c>
      <c r="Z51" s="10">
        <v>10.72</v>
      </c>
      <c r="AA51" s="10">
        <v>10.92</v>
      </c>
      <c r="AB51" s="95">
        <v>16352300</v>
      </c>
      <c r="AC51" s="10">
        <v>10.89</v>
      </c>
      <c r="AD51" s="2">
        <f t="shared" si="0"/>
        <v>0.21999999999999886</v>
      </c>
      <c r="AE51" s="138">
        <f t="shared" si="1"/>
        <v>0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9.5648</v>
      </c>
      <c r="R52" s="83"/>
      <c r="T52" s="87" t="s">
        <v>108</v>
      </c>
      <c r="U52" s="88" t="s">
        <v>480</v>
      </c>
      <c r="W52" s="94">
        <v>42566</v>
      </c>
      <c r="X52" s="10">
        <v>10.72</v>
      </c>
      <c r="Y52" s="10">
        <v>10.96</v>
      </c>
      <c r="Z52" s="10">
        <v>10.71</v>
      </c>
      <c r="AA52" s="10">
        <v>10.92</v>
      </c>
      <c r="AB52" s="95">
        <v>23056500</v>
      </c>
      <c r="AC52" s="10">
        <v>10.89</v>
      </c>
      <c r="AD52" s="2">
        <f t="shared" si="0"/>
        <v>0.25</v>
      </c>
      <c r="AE52" s="138">
        <f t="shared" si="1"/>
        <v>1.9662921348314599E-2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9.4672000000000001</v>
      </c>
      <c r="R53" s="83"/>
      <c r="T53" s="87" t="s">
        <v>111</v>
      </c>
      <c r="U53" s="88" t="s">
        <v>130</v>
      </c>
      <c r="W53" s="94">
        <v>42565</v>
      </c>
      <c r="X53" s="10">
        <v>10.82</v>
      </c>
      <c r="Y53" s="10">
        <v>10.9</v>
      </c>
      <c r="Z53" s="10">
        <v>10.67</v>
      </c>
      <c r="AA53" s="10">
        <v>10.71</v>
      </c>
      <c r="AB53" s="95">
        <v>22346800</v>
      </c>
      <c r="AC53" s="10">
        <v>10.68</v>
      </c>
      <c r="AD53" s="2">
        <f t="shared" si="0"/>
        <v>0.23000000000000043</v>
      </c>
      <c r="AE53" s="138">
        <f t="shared" si="1"/>
        <v>0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9.3696000000000002</v>
      </c>
      <c r="R54" s="83"/>
      <c r="T54" s="87" t="s">
        <v>112</v>
      </c>
      <c r="U54" s="88">
        <v>-0.44</v>
      </c>
      <c r="W54" s="94">
        <v>42564</v>
      </c>
      <c r="X54" s="10">
        <v>10.74</v>
      </c>
      <c r="Y54" s="10">
        <v>10.78</v>
      </c>
      <c r="Z54" s="10">
        <v>10.54</v>
      </c>
      <c r="AA54" s="10">
        <v>10.71</v>
      </c>
      <c r="AB54" s="95">
        <v>24221900</v>
      </c>
      <c r="AC54" s="10">
        <v>10.68</v>
      </c>
      <c r="AD54" s="2">
        <f t="shared" si="0"/>
        <v>0.24000000000000021</v>
      </c>
      <c r="AE54" s="138">
        <f t="shared" si="1"/>
        <v>1.8761726078799779E-3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9.2720000000000002</v>
      </c>
      <c r="R55" s="83"/>
      <c r="T55" s="87" t="s">
        <v>109</v>
      </c>
      <c r="U55" s="88" t="s">
        <v>481</v>
      </c>
      <c r="W55" s="94">
        <v>42563</v>
      </c>
      <c r="X55" s="10">
        <v>10.7</v>
      </c>
      <c r="Y55" s="10">
        <v>10.8</v>
      </c>
      <c r="Z55" s="10">
        <v>10.43</v>
      </c>
      <c r="AA55" s="10">
        <v>10.69</v>
      </c>
      <c r="AB55" s="95">
        <v>53436600</v>
      </c>
      <c r="AC55" s="10">
        <v>10.66</v>
      </c>
      <c r="AD55" s="2">
        <f t="shared" si="0"/>
        <v>0.37000000000000099</v>
      </c>
      <c r="AE55" s="138">
        <f t="shared" si="1"/>
        <v>5.4401582591493636E-2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9.1743999999999986</v>
      </c>
      <c r="R56" s="83"/>
      <c r="W56" s="94">
        <v>42562</v>
      </c>
      <c r="X56" s="10">
        <v>9.9600000000000009</v>
      </c>
      <c r="Y56" s="10">
        <v>10.18</v>
      </c>
      <c r="Z56" s="10">
        <v>9.8699999999999992</v>
      </c>
      <c r="AA56" s="10">
        <v>10.14</v>
      </c>
      <c r="AB56" s="95">
        <v>37231900</v>
      </c>
      <c r="AC56" s="10">
        <v>10.11</v>
      </c>
      <c r="AD56" s="2">
        <f t="shared" si="0"/>
        <v>0.3100000000000005</v>
      </c>
      <c r="AE56" s="138">
        <f t="shared" si="1"/>
        <v>3.2686414708886558E-2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9.0768000000000004</v>
      </c>
      <c r="R57" s="83"/>
      <c r="W57" s="94">
        <v>42559</v>
      </c>
      <c r="X57" s="10">
        <v>9.4499999999999993</v>
      </c>
      <c r="Y57" s="10">
        <v>9.8800000000000008</v>
      </c>
      <c r="Z57" s="10">
        <v>9.44</v>
      </c>
      <c r="AA57" s="10">
        <v>9.82</v>
      </c>
      <c r="AB57" s="95">
        <v>25929500</v>
      </c>
      <c r="AC57" s="10">
        <v>9.7899999999999991</v>
      </c>
      <c r="AD57" s="2">
        <f t="shared" si="0"/>
        <v>0.44000000000000128</v>
      </c>
      <c r="AE57" s="138">
        <f t="shared" si="1"/>
        <v>5.1557465091299548E-2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8.9792000000000005</v>
      </c>
      <c r="R58" s="83"/>
      <c r="W58" s="94">
        <v>42558</v>
      </c>
      <c r="X58" s="10">
        <v>9.26</v>
      </c>
      <c r="Y58" s="10">
        <v>9.4499999999999993</v>
      </c>
      <c r="Z58" s="10">
        <v>9.25</v>
      </c>
      <c r="AA58" s="10">
        <v>9.34</v>
      </c>
      <c r="AB58" s="95">
        <v>22172200</v>
      </c>
      <c r="AC58" s="10">
        <v>9.31</v>
      </c>
      <c r="AD58" s="2">
        <f t="shared" si="0"/>
        <v>0.19999999999999929</v>
      </c>
      <c r="AE58" s="138">
        <f t="shared" si="1"/>
        <v>1.637554585152845E-2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8.8816000000000006</v>
      </c>
      <c r="R59" s="83"/>
      <c r="W59" s="94">
        <v>42557</v>
      </c>
      <c r="X59" s="10">
        <v>9.16</v>
      </c>
      <c r="Y59" s="10">
        <v>9.25</v>
      </c>
      <c r="Z59" s="10">
        <v>9.0299999999999994</v>
      </c>
      <c r="AA59" s="10">
        <v>9.19</v>
      </c>
      <c r="AB59" s="95">
        <v>24564200</v>
      </c>
      <c r="AC59" s="10">
        <v>9.16</v>
      </c>
      <c r="AD59" s="2">
        <f t="shared" si="0"/>
        <v>0.22000000000000064</v>
      </c>
      <c r="AE59" s="138">
        <f t="shared" si="1"/>
        <v>-7.5839653304442534E-3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8.7840000000000007</v>
      </c>
      <c r="R60" s="83"/>
      <c r="W60" s="94">
        <v>42556</v>
      </c>
      <c r="X60" s="10">
        <v>9.4600000000000009</v>
      </c>
      <c r="Y60" s="10">
        <v>9.49</v>
      </c>
      <c r="Z60" s="10">
        <v>9.17</v>
      </c>
      <c r="AA60" s="10">
        <v>9.26</v>
      </c>
      <c r="AB60" s="95">
        <v>16362100</v>
      </c>
      <c r="AC60" s="10">
        <v>9.23</v>
      </c>
      <c r="AD60" s="2">
        <f t="shared" si="0"/>
        <v>0.32000000000000028</v>
      </c>
      <c r="AE60" s="138">
        <f t="shared" si="1"/>
        <v>-3.0462184873949472E-2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42552</v>
      </c>
      <c r="X61" s="10">
        <v>9.2799999999999994</v>
      </c>
      <c r="Y61" s="10">
        <v>9.59</v>
      </c>
      <c r="Z61" s="10">
        <v>9.27</v>
      </c>
      <c r="AA61" s="10">
        <v>9.5500000000000007</v>
      </c>
      <c r="AB61" s="95">
        <v>18307200</v>
      </c>
      <c r="AC61" s="10">
        <v>9.52</v>
      </c>
      <c r="AD61" s="2">
        <f t="shared" si="0"/>
        <v>0.32000000000000028</v>
      </c>
      <c r="AE61" s="138">
        <f t="shared" si="1"/>
        <v>3.0303030303030276E-2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42551</v>
      </c>
      <c r="X62" s="10">
        <v>9.19</v>
      </c>
      <c r="Y62" s="10">
        <v>9.2799999999999994</v>
      </c>
      <c r="Z62" s="10">
        <v>9.02</v>
      </c>
      <c r="AA62" s="10">
        <v>9.27</v>
      </c>
      <c r="AB62" s="95">
        <v>24791900</v>
      </c>
      <c r="AC62" s="10">
        <v>9.24</v>
      </c>
      <c r="AD62" s="2">
        <f t="shared" si="0"/>
        <v>0.25999999999999979</v>
      </c>
      <c r="AE62" s="138">
        <f t="shared" si="1"/>
        <v>1.8743109151047488E-2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42550</v>
      </c>
      <c r="X63" s="10">
        <v>9.51</v>
      </c>
      <c r="Y63" s="10">
        <v>9.52</v>
      </c>
      <c r="Z63" s="10">
        <v>9.01</v>
      </c>
      <c r="AA63" s="10">
        <v>9.1</v>
      </c>
      <c r="AB63" s="95">
        <v>37163300</v>
      </c>
      <c r="AC63" s="10">
        <v>9.07</v>
      </c>
      <c r="AD63" s="2">
        <f t="shared" si="0"/>
        <v>0.50999999999999979</v>
      </c>
      <c r="AE63" s="138">
        <f t="shared" si="1"/>
        <v>-2.4731182795698969E-2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42549</v>
      </c>
      <c r="X64" s="10">
        <v>9.35</v>
      </c>
      <c r="Y64" s="10">
        <v>9.3800000000000008</v>
      </c>
      <c r="Z64" s="10">
        <v>9.19</v>
      </c>
      <c r="AA64" s="10">
        <v>9.33</v>
      </c>
      <c r="AB64" s="95">
        <v>18175800</v>
      </c>
      <c r="AC64" s="10">
        <v>9.3000000000000007</v>
      </c>
      <c r="AD64" s="2">
        <f t="shared" si="0"/>
        <v>0.19000000000000128</v>
      </c>
      <c r="AE64" s="138">
        <f t="shared" si="1"/>
        <v>2.535832414553485E-2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42548</v>
      </c>
      <c r="X65" s="10">
        <v>9.2799999999999994</v>
      </c>
      <c r="Y65" s="10">
        <v>9.3000000000000007</v>
      </c>
      <c r="Z65" s="10">
        <v>8.9499999999999993</v>
      </c>
      <c r="AA65" s="10">
        <v>9.1</v>
      </c>
      <c r="AB65" s="95">
        <v>21866300</v>
      </c>
      <c r="AC65" s="10">
        <v>9.07</v>
      </c>
      <c r="AD65" s="2">
        <f t="shared" si="0"/>
        <v>0.35000000000000142</v>
      </c>
      <c r="AE65" s="138">
        <f t="shared" si="1"/>
        <v>-2.9946524064171087E-2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42545</v>
      </c>
      <c r="X66" s="10">
        <v>9.56</v>
      </c>
      <c r="Y66" s="10">
        <v>9.74</v>
      </c>
      <c r="Z66" s="10">
        <v>9.35</v>
      </c>
      <c r="AA66" s="10">
        <v>9.3800000000000008</v>
      </c>
      <c r="AB66" s="95">
        <v>34013600</v>
      </c>
      <c r="AC66" s="10">
        <v>9.35</v>
      </c>
      <c r="AD66" s="2">
        <f t="shared" si="0"/>
        <v>0.39000000000000057</v>
      </c>
      <c r="AE66" s="138">
        <f t="shared" si="1"/>
        <v>-7.6086956521739135E-2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42544</v>
      </c>
      <c r="X67" s="10">
        <v>10.08</v>
      </c>
      <c r="Y67" s="10">
        <v>10.17</v>
      </c>
      <c r="Z67" s="10">
        <v>9.98</v>
      </c>
      <c r="AA67" s="10">
        <v>10.15</v>
      </c>
      <c r="AB67" s="95">
        <v>20543000</v>
      </c>
      <c r="AC67" s="10">
        <v>10.119999999999999</v>
      </c>
      <c r="AD67" s="2">
        <f t="shared" si="0"/>
        <v>0.1899999999999995</v>
      </c>
      <c r="AE67" s="138">
        <f t="shared" si="1"/>
        <v>2.6369168356997985E-2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42543</v>
      </c>
      <c r="X68" s="10">
        <v>9.92</v>
      </c>
      <c r="Y68" s="10">
        <v>10.15</v>
      </c>
      <c r="Z68" s="10">
        <v>9.85</v>
      </c>
      <c r="AA68" s="10">
        <v>9.89</v>
      </c>
      <c r="AB68" s="95">
        <v>19506000</v>
      </c>
      <c r="AC68" s="10">
        <v>9.86</v>
      </c>
      <c r="AD68" s="2">
        <f>Y68-Z68</f>
        <v>0.30000000000000071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0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1" priority="66">
      <formula>F22&gt;0</formula>
    </cfRule>
    <cfRule type="expression" dxfId="3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9" priority="53">
      <formula>F41&gt;0</formula>
    </cfRule>
    <cfRule type="expression" dxfId="308" priority="54">
      <formula>F41&lt;0</formula>
    </cfRule>
  </conditionalFormatting>
  <conditionalFormatting sqref="F41">
    <cfRule type="expression" dxfId="307" priority="57">
      <formula>F41&gt;0</formula>
    </cfRule>
    <cfRule type="expression" dxfId="306" priority="58">
      <formula>F41&lt;0</formula>
    </cfRule>
  </conditionalFormatting>
  <conditionalFormatting sqref="H41">
    <cfRule type="expression" dxfId="305" priority="35">
      <formula>H41&gt;0</formula>
    </cfRule>
    <cfRule type="expression" dxfId="304" priority="36">
      <formula>H41&lt;0</formula>
    </cfRule>
  </conditionalFormatting>
  <conditionalFormatting sqref="F89:F95">
    <cfRule type="expression" dxfId="303" priority="29">
      <formula>F89&gt;0</formula>
    </cfRule>
    <cfRule type="expression" dxfId="302" priority="30">
      <formula>F89&lt;0</formula>
    </cfRule>
  </conditionalFormatting>
  <conditionalFormatting sqref="F96:F110">
    <cfRule type="expression" dxfId="301" priority="25">
      <formula>F96&gt;0</formula>
    </cfRule>
    <cfRule type="expression" dxfId="300" priority="26">
      <formula>F96&lt;0</formula>
    </cfRule>
  </conditionalFormatting>
  <conditionalFormatting sqref="F96:F110">
    <cfRule type="expression" dxfId="299" priority="27">
      <formula>F96&gt;0</formula>
    </cfRule>
    <cfRule type="expression" dxfId="298" priority="28">
      <formula>F96&lt;0</formula>
    </cfRule>
  </conditionalFormatting>
  <conditionalFormatting sqref="H89:H100">
    <cfRule type="expression" dxfId="297" priority="23">
      <formula>H89&gt;0</formula>
    </cfRule>
    <cfRule type="expression" dxfId="296" priority="24">
      <formula>H89&lt;0</formula>
    </cfRule>
  </conditionalFormatting>
  <conditionalFormatting sqref="H101">
    <cfRule type="expression" dxfId="295" priority="21">
      <formula>H101&gt;0</formula>
    </cfRule>
    <cfRule type="expression" dxfId="294" priority="22">
      <formula>H101&lt;0</formula>
    </cfRule>
  </conditionalFormatting>
  <conditionalFormatting sqref="F111:F116">
    <cfRule type="expression" dxfId="293" priority="19">
      <formula>F111&gt;0</formula>
    </cfRule>
    <cfRule type="expression" dxfId="292" priority="20">
      <formula>F111&lt;0</formula>
    </cfRule>
  </conditionalFormatting>
  <conditionalFormatting sqref="H103:H116">
    <cfRule type="expression" dxfId="291" priority="17">
      <formula>H103&gt;0</formula>
    </cfRule>
    <cfRule type="expression" dxfId="290" priority="18">
      <formula>H103&lt;0</formula>
    </cfRule>
  </conditionalFormatting>
  <conditionalFormatting sqref="H102">
    <cfRule type="expression" dxfId="289" priority="15">
      <formula>H102&gt;0</formula>
    </cfRule>
    <cfRule type="expression" dxfId="288" priority="16">
      <formula>H102&lt;0</formula>
    </cfRule>
  </conditionalFormatting>
  <conditionalFormatting sqref="M42">
    <cfRule type="expression" dxfId="287" priority="13">
      <formula>M42&gt;0</formula>
    </cfRule>
    <cfRule type="expression" dxfId="286" priority="14">
      <formula>M42&lt;0</formula>
    </cfRule>
  </conditionalFormatting>
  <conditionalFormatting sqref="Q7">
    <cfRule type="expression" dxfId="285" priority="9">
      <formula>Q7&gt;0</formula>
    </cfRule>
    <cfRule type="expression" dxfId="284" priority="10">
      <formula>Q7&lt;0</formula>
    </cfRule>
  </conditionalFormatting>
  <conditionalFormatting sqref="Q8">
    <cfRule type="expression" dxfId="283" priority="7">
      <formula>Q8&gt;0</formula>
    </cfRule>
    <cfRule type="expression" dxfId="282" priority="8">
      <formula>Q8&lt;0</formula>
    </cfRule>
  </conditionalFormatting>
  <conditionalFormatting sqref="F117:F130 H117:H130">
    <cfRule type="expression" dxfId="281" priority="1">
      <formula>F117&gt;0</formula>
    </cfRule>
    <cfRule type="expression" dxfId="2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42636</v>
      </c>
      <c r="X2" s="10">
        <v>18.45</v>
      </c>
      <c r="Y2" s="10">
        <v>18.68</v>
      </c>
      <c r="Z2" s="10">
        <v>18.36</v>
      </c>
      <c r="AA2" s="10">
        <v>18.41</v>
      </c>
      <c r="AB2" s="95">
        <v>1402300</v>
      </c>
      <c r="AC2" s="10">
        <v>18.41</v>
      </c>
      <c r="AD2" s="2">
        <f>Y2-Z2</f>
        <v>0.32000000000000028</v>
      </c>
      <c r="AE2" s="138">
        <f>AC2/AC3-1</f>
        <v>-3.2485110990795318E-3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18.41</v>
      </c>
      <c r="W3" s="133">
        <v>42635</v>
      </c>
      <c r="X3" s="10">
        <v>18.57</v>
      </c>
      <c r="Y3" s="10">
        <v>18.670000000000002</v>
      </c>
      <c r="Z3" s="10">
        <v>18.38</v>
      </c>
      <c r="AA3" s="10">
        <v>18.47</v>
      </c>
      <c r="AB3" s="95">
        <v>1716900</v>
      </c>
      <c r="AC3" s="10">
        <v>18.47</v>
      </c>
      <c r="AD3" s="2">
        <f t="shared" ref="AD3:AD66" si="0">Y3-Z3</f>
        <v>0.2900000000000027</v>
      </c>
      <c r="AE3" s="138">
        <f t="shared" ref="AE3:AE66" si="1">AC3/AC4-1</f>
        <v>2.71444082518979E-3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18.41</v>
      </c>
      <c r="R4" s="529">
        <v>-3.2000000000000002E-3</v>
      </c>
      <c r="W4" s="133">
        <v>42634</v>
      </c>
      <c r="X4" s="10">
        <v>18.559999999999999</v>
      </c>
      <c r="Y4" s="10">
        <v>18.739999999999998</v>
      </c>
      <c r="Z4" s="10">
        <v>18.18</v>
      </c>
      <c r="AA4" s="10">
        <v>18.420000000000002</v>
      </c>
      <c r="AB4" s="95">
        <v>2193400</v>
      </c>
      <c r="AC4" s="10">
        <v>18.420000000000002</v>
      </c>
      <c r="AD4" s="2">
        <f t="shared" si="0"/>
        <v>0.55999999999999872</v>
      </c>
      <c r="AE4" s="138">
        <f t="shared" si="1"/>
        <v>2.1762785636563198E-3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42633</v>
      </c>
      <c r="X5" s="10">
        <v>18.98</v>
      </c>
      <c r="Y5" s="10">
        <v>19.079999999999998</v>
      </c>
      <c r="Z5" s="10">
        <v>18.36</v>
      </c>
      <c r="AA5" s="10">
        <v>18.38</v>
      </c>
      <c r="AB5" s="95">
        <v>1246200</v>
      </c>
      <c r="AC5" s="10">
        <v>18.38</v>
      </c>
      <c r="AD5" s="2">
        <f t="shared" si="0"/>
        <v>0.71999999999999886</v>
      </c>
      <c r="AE5" s="138">
        <f t="shared" si="1"/>
        <v>-2.4416135881104029E-2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42632</v>
      </c>
      <c r="X6" s="10">
        <v>18.920000000000002</v>
      </c>
      <c r="Y6" s="10">
        <v>19.16</v>
      </c>
      <c r="Z6" s="10">
        <v>18.47</v>
      </c>
      <c r="AA6" s="10">
        <v>18.84</v>
      </c>
      <c r="AB6" s="95">
        <v>2512200</v>
      </c>
      <c r="AC6" s="10">
        <v>18.84</v>
      </c>
      <c r="AD6" s="2">
        <f t="shared" si="0"/>
        <v>0.69000000000000128</v>
      </c>
      <c r="AE6" s="138">
        <f t="shared" si="1"/>
        <v>1.1815252416756072E-2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42629</v>
      </c>
      <c r="X7" s="10">
        <v>18.649999999999999</v>
      </c>
      <c r="Y7" s="10">
        <v>18.73</v>
      </c>
      <c r="Z7" s="10">
        <v>18.41</v>
      </c>
      <c r="AA7" s="10">
        <v>18.62</v>
      </c>
      <c r="AB7" s="95">
        <v>1468500</v>
      </c>
      <c r="AC7" s="10">
        <v>18.62</v>
      </c>
      <c r="AD7" s="2">
        <f t="shared" si="0"/>
        <v>0.32000000000000028</v>
      </c>
      <c r="AE7" s="138">
        <f t="shared" si="1"/>
        <v>-1.2201591511936338E-2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18.47</v>
      </c>
      <c r="Y8" s="10">
        <v>19.010000000000002</v>
      </c>
      <c r="Z8" s="10">
        <v>18.39</v>
      </c>
      <c r="AA8" s="10">
        <v>18.850000000000001</v>
      </c>
      <c r="AB8" s="95">
        <v>1430300</v>
      </c>
      <c r="AC8" s="10">
        <v>18.850000000000001</v>
      </c>
      <c r="AD8" s="2">
        <f t="shared" si="0"/>
        <v>0.62000000000000099</v>
      </c>
      <c r="AE8" s="138">
        <f t="shared" si="1"/>
        <v>5.3333333333334121E-3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42627</v>
      </c>
      <c r="X9" s="10">
        <v>18.53</v>
      </c>
      <c r="Y9" s="10">
        <v>19.100000000000001</v>
      </c>
      <c r="Z9" s="10">
        <v>18.27</v>
      </c>
      <c r="AA9" s="10">
        <v>18.75</v>
      </c>
      <c r="AB9" s="95">
        <v>2972300</v>
      </c>
      <c r="AC9" s="10">
        <v>18.75</v>
      </c>
      <c r="AD9" s="2">
        <f t="shared" si="0"/>
        <v>0.83000000000000185</v>
      </c>
      <c r="AE9" s="138">
        <f t="shared" si="1"/>
        <v>1.1872638963842386E-2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42626</v>
      </c>
      <c r="X10" s="10">
        <v>18.899999999999999</v>
      </c>
      <c r="Y10" s="10">
        <v>19.09</v>
      </c>
      <c r="Z10" s="10">
        <v>18.14</v>
      </c>
      <c r="AA10" s="10">
        <v>18.53</v>
      </c>
      <c r="AB10" s="95">
        <v>3612200</v>
      </c>
      <c r="AC10" s="10">
        <v>18.53</v>
      </c>
      <c r="AD10" s="2">
        <f t="shared" si="0"/>
        <v>0.94999999999999929</v>
      </c>
      <c r="AE10" s="138">
        <f t="shared" si="1"/>
        <v>8.1610446137105885E-3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42625</v>
      </c>
      <c r="X11" s="10">
        <v>17.88</v>
      </c>
      <c r="Y11" s="10">
        <v>18.57</v>
      </c>
      <c r="Z11" s="10">
        <v>17.84</v>
      </c>
      <c r="AA11" s="10">
        <v>18.38</v>
      </c>
      <c r="AB11" s="95">
        <v>3724000</v>
      </c>
      <c r="AC11" s="10">
        <v>18.38</v>
      </c>
      <c r="AD11" s="2">
        <f t="shared" si="0"/>
        <v>0.73000000000000043</v>
      </c>
      <c r="AE11" s="138">
        <f t="shared" si="1"/>
        <v>1.603095632946383E-2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42622</v>
      </c>
      <c r="X12" s="10">
        <v>18.87</v>
      </c>
      <c r="Y12" s="10">
        <v>18.920000000000002</v>
      </c>
      <c r="Z12" s="10">
        <v>18.09</v>
      </c>
      <c r="AA12" s="10">
        <v>18.09</v>
      </c>
      <c r="AB12" s="95">
        <v>2698300</v>
      </c>
      <c r="AC12" s="10">
        <v>18.09</v>
      </c>
      <c r="AD12" s="2">
        <f t="shared" si="0"/>
        <v>0.83000000000000185</v>
      </c>
      <c r="AE12" s="138">
        <f t="shared" si="1"/>
        <v>-5.0891920251836198E-2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42621</v>
      </c>
      <c r="X13" s="10">
        <v>19.489999999999998</v>
      </c>
      <c r="Y13" s="10">
        <v>19.55</v>
      </c>
      <c r="Z13" s="10">
        <v>19.05</v>
      </c>
      <c r="AA13" s="10">
        <v>19.059999999999999</v>
      </c>
      <c r="AB13" s="95">
        <v>1784300</v>
      </c>
      <c r="AC13" s="10">
        <v>19.059999999999999</v>
      </c>
      <c r="AD13" s="2">
        <f t="shared" si="0"/>
        <v>0.5</v>
      </c>
      <c r="AE13" s="138">
        <f t="shared" si="1"/>
        <v>-2.9037187977585366E-2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42620</v>
      </c>
      <c r="X14" s="10">
        <v>18.829999999999998</v>
      </c>
      <c r="Y14" s="10">
        <v>19.760000000000002</v>
      </c>
      <c r="Z14" s="10">
        <v>18.829999999999998</v>
      </c>
      <c r="AA14" s="10">
        <v>19.63</v>
      </c>
      <c r="AB14" s="95">
        <v>2451200</v>
      </c>
      <c r="AC14" s="10">
        <v>19.63</v>
      </c>
      <c r="AD14" s="2">
        <f t="shared" si="0"/>
        <v>0.93000000000000327</v>
      </c>
      <c r="AE14" s="138">
        <f t="shared" si="1"/>
        <v>4.1932059447983061E-2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42619</v>
      </c>
      <c r="X15" s="10">
        <v>19.13</v>
      </c>
      <c r="Y15" s="10">
        <v>19.170000000000002</v>
      </c>
      <c r="Z15" s="10">
        <v>18.559999999999999</v>
      </c>
      <c r="AA15" s="10">
        <v>18.84</v>
      </c>
      <c r="AB15" s="95">
        <v>2189800</v>
      </c>
      <c r="AC15" s="10">
        <v>18.84</v>
      </c>
      <c r="AD15" s="2">
        <f t="shared" si="0"/>
        <v>0.61000000000000298</v>
      </c>
      <c r="AE15" s="138">
        <f t="shared" si="1"/>
        <v>-1.4644351464435212E-2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42615</v>
      </c>
      <c r="X16" s="10">
        <v>18.920000000000002</v>
      </c>
      <c r="Y16" s="10">
        <v>19.36</v>
      </c>
      <c r="Z16" s="10">
        <v>18.73</v>
      </c>
      <c r="AA16" s="10">
        <v>19.12</v>
      </c>
      <c r="AB16" s="95">
        <v>1728400</v>
      </c>
      <c r="AC16" s="10">
        <v>19.12</v>
      </c>
      <c r="AD16" s="2">
        <f t="shared" si="0"/>
        <v>0.62999999999999901</v>
      </c>
      <c r="AE16" s="138">
        <f t="shared" si="1"/>
        <v>1.3785790031813461E-2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42614</v>
      </c>
      <c r="X17" s="10">
        <v>18.63</v>
      </c>
      <c r="Y17" s="10">
        <v>18.98</v>
      </c>
      <c r="Z17" s="10">
        <v>18.54</v>
      </c>
      <c r="AA17" s="10">
        <v>18.86</v>
      </c>
      <c r="AB17" s="95">
        <v>1258700</v>
      </c>
      <c r="AC17" s="10">
        <v>18.86</v>
      </c>
      <c r="AD17" s="2">
        <f t="shared" si="0"/>
        <v>0.44000000000000128</v>
      </c>
      <c r="AE17" s="138">
        <f t="shared" si="1"/>
        <v>1.0718113612004254E-2</v>
      </c>
    </row>
    <row r="18" spans="1:31" x14ac:dyDescent="0.25">
      <c r="W18" s="133">
        <v>42613</v>
      </c>
      <c r="X18" s="10">
        <v>18.75</v>
      </c>
      <c r="Y18" s="10">
        <v>18.93</v>
      </c>
      <c r="Z18" s="10">
        <v>18.43</v>
      </c>
      <c r="AA18" s="10">
        <v>18.66</v>
      </c>
      <c r="AB18" s="95">
        <v>1023800</v>
      </c>
      <c r="AC18" s="10">
        <v>18.66</v>
      </c>
      <c r="AD18" s="2">
        <f t="shared" si="0"/>
        <v>0.5</v>
      </c>
      <c r="AE18" s="138">
        <f t="shared" si="1"/>
        <v>-7.4468085106382809E-3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42612</v>
      </c>
      <c r="X19" s="10">
        <v>18.93</v>
      </c>
      <c r="Y19" s="10">
        <v>19.16</v>
      </c>
      <c r="Z19" s="10">
        <v>18.62</v>
      </c>
      <c r="AA19" s="10">
        <v>18.8</v>
      </c>
      <c r="AB19" s="95">
        <v>1250300</v>
      </c>
      <c r="AC19" s="10">
        <v>18.8</v>
      </c>
      <c r="AD19" s="2">
        <f t="shared" si="0"/>
        <v>0.53999999999999915</v>
      </c>
      <c r="AE19" s="138">
        <f t="shared" si="1"/>
        <v>-1.467505241090139E-2</v>
      </c>
    </row>
    <row r="20" spans="1:31" x14ac:dyDescent="0.25">
      <c r="W20" s="133">
        <v>42611</v>
      </c>
      <c r="X20" s="10">
        <v>19.05</v>
      </c>
      <c r="Y20" s="10">
        <v>19.28</v>
      </c>
      <c r="Z20" s="10">
        <v>19</v>
      </c>
      <c r="AA20" s="10">
        <v>19.079999999999998</v>
      </c>
      <c r="AB20" s="95">
        <v>1232100</v>
      </c>
      <c r="AC20" s="10">
        <v>19.079999999999998</v>
      </c>
      <c r="AD20" s="2">
        <f t="shared" si="0"/>
        <v>0.28000000000000114</v>
      </c>
      <c r="AE20" s="138">
        <f t="shared" si="1"/>
        <v>2.1008403361344463E-3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42608</v>
      </c>
      <c r="X21" s="10">
        <v>19.440000000000001</v>
      </c>
      <c r="Y21" s="10">
        <v>19.579999999999998</v>
      </c>
      <c r="Z21" s="10">
        <v>18.86</v>
      </c>
      <c r="AA21" s="10">
        <v>19.04</v>
      </c>
      <c r="AB21" s="95">
        <v>1983900</v>
      </c>
      <c r="AC21" s="10">
        <v>19.04</v>
      </c>
      <c r="AD21" s="2">
        <f t="shared" si="0"/>
        <v>0.71999999999999886</v>
      </c>
      <c r="AE21" s="138">
        <f t="shared" si="1"/>
        <v>-1.6020671834625411E-2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42607</v>
      </c>
      <c r="X22" s="10">
        <v>19.25</v>
      </c>
      <c r="Y22" s="10">
        <v>19.61</v>
      </c>
      <c r="Z22" s="10">
        <v>19.18</v>
      </c>
      <c r="AA22" s="10">
        <v>19.350000000000001</v>
      </c>
      <c r="AB22" s="95">
        <v>1367200</v>
      </c>
      <c r="AC22" s="10">
        <v>19.350000000000001</v>
      </c>
      <c r="AD22" s="2">
        <f t="shared" si="0"/>
        <v>0.42999999999999972</v>
      </c>
      <c r="AE22" s="138">
        <f t="shared" si="1"/>
        <v>-1.0325245224573898E-3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42606</v>
      </c>
      <c r="X23" s="10">
        <v>19.690000000000001</v>
      </c>
      <c r="Y23" s="10">
        <v>19.79</v>
      </c>
      <c r="Z23" s="10">
        <v>19.32</v>
      </c>
      <c r="AA23" s="10">
        <v>19.37</v>
      </c>
      <c r="AB23" s="95">
        <v>1374000</v>
      </c>
      <c r="AC23" s="10">
        <v>19.37</v>
      </c>
      <c r="AD23" s="2">
        <f t="shared" si="0"/>
        <v>0.46999999999999886</v>
      </c>
      <c r="AE23" s="138">
        <f t="shared" si="1"/>
        <v>-2.0728008088978789E-2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42605</v>
      </c>
      <c r="X24" s="10">
        <v>19.350000000000001</v>
      </c>
      <c r="Y24" s="10">
        <v>19.87</v>
      </c>
      <c r="Z24" s="10">
        <v>19.28</v>
      </c>
      <c r="AA24" s="10">
        <v>19.78</v>
      </c>
      <c r="AB24" s="95">
        <v>1728700</v>
      </c>
      <c r="AC24" s="10">
        <v>19.78</v>
      </c>
      <c r="AD24" s="2">
        <f t="shared" si="0"/>
        <v>0.58999999999999986</v>
      </c>
      <c r="AE24" s="138">
        <f t="shared" si="1"/>
        <v>3.1282586027111758E-2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42604</v>
      </c>
      <c r="X25" s="10">
        <v>19.39</v>
      </c>
      <c r="Y25" s="10">
        <v>19.420000000000002</v>
      </c>
      <c r="Z25" s="10">
        <v>19.07</v>
      </c>
      <c r="AA25" s="10">
        <v>19.18</v>
      </c>
      <c r="AB25" s="95">
        <v>1559200</v>
      </c>
      <c r="AC25" s="10">
        <v>19.18</v>
      </c>
      <c r="AD25" s="2">
        <f t="shared" si="0"/>
        <v>0.35000000000000142</v>
      </c>
      <c r="AE25" s="138">
        <f t="shared" si="1"/>
        <v>-1.4894709809963991E-2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42601</v>
      </c>
      <c r="X26" s="10">
        <v>19.170000000000002</v>
      </c>
      <c r="Y26" s="10">
        <v>19.64</v>
      </c>
      <c r="Z26" s="10">
        <v>18.97</v>
      </c>
      <c r="AA26" s="10">
        <v>19.47</v>
      </c>
      <c r="AB26" s="95">
        <v>2732400</v>
      </c>
      <c r="AC26" s="10">
        <v>19.47</v>
      </c>
      <c r="AD26" s="2">
        <f t="shared" si="0"/>
        <v>0.67000000000000171</v>
      </c>
      <c r="AE26" s="138">
        <f t="shared" si="1"/>
        <v>1.2480499219968744E-2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42600</v>
      </c>
      <c r="X27" s="10">
        <v>18.53</v>
      </c>
      <c r="Y27" s="10">
        <v>19.32</v>
      </c>
      <c r="Z27" s="10">
        <v>18.43</v>
      </c>
      <c r="AA27" s="10">
        <v>19.23</v>
      </c>
      <c r="AB27" s="95">
        <v>2836800</v>
      </c>
      <c r="AC27" s="10">
        <v>19.23</v>
      </c>
      <c r="AD27" s="2">
        <f t="shared" si="0"/>
        <v>0.89000000000000057</v>
      </c>
      <c r="AE27" s="138">
        <f t="shared" si="1"/>
        <v>4.0584415584415501E-2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42599</v>
      </c>
      <c r="X28" s="10">
        <v>18.75</v>
      </c>
      <c r="Y28" s="10">
        <v>18.87</v>
      </c>
      <c r="Z28" s="10">
        <v>18.47</v>
      </c>
      <c r="AA28" s="10">
        <v>18.48</v>
      </c>
      <c r="AB28" s="95">
        <v>1544700</v>
      </c>
      <c r="AC28" s="10">
        <v>18.48</v>
      </c>
      <c r="AD28" s="2">
        <f t="shared" si="0"/>
        <v>0.40000000000000213</v>
      </c>
      <c r="AE28" s="138">
        <f t="shared" si="1"/>
        <v>-1.5974440894568676E-2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42598</v>
      </c>
      <c r="X29" s="10">
        <v>18.87</v>
      </c>
      <c r="Y29" s="10">
        <v>19.03</v>
      </c>
      <c r="Z29" s="10">
        <v>18.66</v>
      </c>
      <c r="AA29" s="10">
        <v>18.78</v>
      </c>
      <c r="AB29" s="95">
        <v>2066800</v>
      </c>
      <c r="AC29" s="10">
        <v>18.78</v>
      </c>
      <c r="AD29" s="2">
        <f t="shared" si="0"/>
        <v>0.37000000000000099</v>
      </c>
      <c r="AE29" s="138">
        <f t="shared" si="1"/>
        <v>-5.8231868713605195E-3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42597</v>
      </c>
      <c r="X30" s="10">
        <v>19.05</v>
      </c>
      <c r="Y30" s="10">
        <v>19.53</v>
      </c>
      <c r="Z30" s="10">
        <v>18.82</v>
      </c>
      <c r="AA30" s="10">
        <v>18.89</v>
      </c>
      <c r="AB30" s="95">
        <v>3494400</v>
      </c>
      <c r="AC30" s="10">
        <v>18.89</v>
      </c>
      <c r="AD30" s="2">
        <f t="shared" si="0"/>
        <v>0.71000000000000085</v>
      </c>
      <c r="AE30" s="138">
        <f t="shared" si="1"/>
        <v>-3.1662269129286713E-3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42594</v>
      </c>
      <c r="X31" s="10">
        <v>18.309999999999999</v>
      </c>
      <c r="Y31" s="10">
        <v>19.2</v>
      </c>
      <c r="Z31" s="10">
        <v>18.260000000000002</v>
      </c>
      <c r="AA31" s="10">
        <v>18.95</v>
      </c>
      <c r="AB31" s="95">
        <v>4684100</v>
      </c>
      <c r="AC31" s="10">
        <v>18.95</v>
      </c>
      <c r="AD31" s="2">
        <f t="shared" si="0"/>
        <v>0.93999999999999773</v>
      </c>
      <c r="AE31" s="138">
        <f t="shared" si="1"/>
        <v>1.8269747447608786E-2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42593</v>
      </c>
      <c r="X32" s="10">
        <v>17.54</v>
      </c>
      <c r="Y32" s="10">
        <v>18.690000000000001</v>
      </c>
      <c r="Z32" s="10">
        <v>17.5</v>
      </c>
      <c r="AA32" s="10">
        <v>18.61</v>
      </c>
      <c r="AB32" s="95">
        <v>6094800</v>
      </c>
      <c r="AC32" s="10">
        <v>18.61</v>
      </c>
      <c r="AD32" s="2">
        <f t="shared" si="0"/>
        <v>1.1900000000000013</v>
      </c>
      <c r="AE32" s="138">
        <f t="shared" si="1"/>
        <v>8.2606166375799761E-2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42592</v>
      </c>
      <c r="X33" s="10">
        <v>17.41</v>
      </c>
      <c r="Y33" s="10">
        <v>17.61</v>
      </c>
      <c r="Z33" s="10">
        <v>17.100000000000001</v>
      </c>
      <c r="AA33" s="10">
        <v>17.190000000000001</v>
      </c>
      <c r="AB33" s="95">
        <v>2634300</v>
      </c>
      <c r="AC33" s="10">
        <v>17.190000000000001</v>
      </c>
      <c r="AD33" s="2">
        <f t="shared" si="0"/>
        <v>0.50999999999999801</v>
      </c>
      <c r="AE33" s="138">
        <f t="shared" si="1"/>
        <v>-6.9324090121315463E-3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42591</v>
      </c>
      <c r="X34" s="10">
        <v>17.260000000000002</v>
      </c>
      <c r="Y34" s="10">
        <v>17.59</v>
      </c>
      <c r="Z34" s="10">
        <v>16.86</v>
      </c>
      <c r="AA34" s="10">
        <v>17.309999999999999</v>
      </c>
      <c r="AB34" s="95">
        <v>3205500</v>
      </c>
      <c r="AC34" s="10">
        <v>17.309999999999999</v>
      </c>
      <c r="AD34" s="2">
        <f t="shared" si="0"/>
        <v>0.73000000000000043</v>
      </c>
      <c r="AE34" s="138">
        <f t="shared" si="1"/>
        <v>-8.5910652920963004E-3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42590</v>
      </c>
      <c r="X35" s="10">
        <v>17.5</v>
      </c>
      <c r="Y35" s="10">
        <v>17.93</v>
      </c>
      <c r="Z35" s="10">
        <v>17.22</v>
      </c>
      <c r="AA35" s="10">
        <v>17.46</v>
      </c>
      <c r="AB35" s="95">
        <v>3147700</v>
      </c>
      <c r="AC35" s="10">
        <v>17.46</v>
      </c>
      <c r="AD35" s="2">
        <f t="shared" si="0"/>
        <v>0.71000000000000085</v>
      </c>
      <c r="AE35" s="138">
        <f t="shared" si="1"/>
        <v>-5.12820512820511E-3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42587</v>
      </c>
      <c r="X36" s="10">
        <v>17</v>
      </c>
      <c r="Y36" s="10">
        <v>17.68</v>
      </c>
      <c r="Z36" s="10">
        <v>16.95</v>
      </c>
      <c r="AA36" s="10">
        <v>17.55</v>
      </c>
      <c r="AB36" s="95">
        <v>5158200</v>
      </c>
      <c r="AC36" s="10">
        <v>17.55</v>
      </c>
      <c r="AD36" s="2">
        <f t="shared" si="0"/>
        <v>0.73000000000000043</v>
      </c>
      <c r="AE36" s="138">
        <f t="shared" si="1"/>
        <v>4.4642857142857206E-2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42586</v>
      </c>
      <c r="X37" s="10">
        <v>16.559999999999999</v>
      </c>
      <c r="Y37" s="10">
        <v>17.350000000000001</v>
      </c>
      <c r="Z37" s="10">
        <v>16.52</v>
      </c>
      <c r="AA37" s="10">
        <v>16.8</v>
      </c>
      <c r="AB37" s="95">
        <v>8193400</v>
      </c>
      <c r="AC37" s="10">
        <v>16.8</v>
      </c>
      <c r="AD37" s="2">
        <f t="shared" si="0"/>
        <v>0.83000000000000185</v>
      </c>
      <c r="AE37" s="138">
        <f t="shared" si="1"/>
        <v>2.0036429872495543E-2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42585</v>
      </c>
      <c r="X38" s="10">
        <v>20.14</v>
      </c>
      <c r="Y38" s="10">
        <v>20.14</v>
      </c>
      <c r="Z38" s="10">
        <v>15.66</v>
      </c>
      <c r="AA38" s="10">
        <v>16.47</v>
      </c>
      <c r="AB38" s="95">
        <v>26308900</v>
      </c>
      <c r="AC38" s="10">
        <v>16.47</v>
      </c>
      <c r="AD38" s="2">
        <f t="shared" si="0"/>
        <v>4.4800000000000004</v>
      </c>
      <c r="AE38" s="138">
        <f t="shared" si="1"/>
        <v>-0.18222442899702096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42584</v>
      </c>
      <c r="X39" s="10">
        <v>21.46</v>
      </c>
      <c r="Y39" s="10">
        <v>21.55</v>
      </c>
      <c r="Z39" s="10">
        <v>20.07</v>
      </c>
      <c r="AA39" s="10">
        <v>20.14</v>
      </c>
      <c r="AB39" s="95">
        <v>3886900</v>
      </c>
      <c r="AC39" s="10">
        <v>20.14</v>
      </c>
      <c r="AD39" s="2">
        <f t="shared" si="0"/>
        <v>1.4800000000000004</v>
      </c>
      <c r="AE39" s="138">
        <f t="shared" si="1"/>
        <v>-6.3255813953488338E-2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42583</v>
      </c>
      <c r="X40" s="10">
        <v>21.69</v>
      </c>
      <c r="Y40" s="10">
        <v>21.95</v>
      </c>
      <c r="Z40" s="10">
        <v>21.41</v>
      </c>
      <c r="AA40" s="10">
        <v>21.5</v>
      </c>
      <c r="AB40" s="95">
        <v>2348100</v>
      </c>
      <c r="AC40" s="10">
        <v>21.5</v>
      </c>
      <c r="AD40" s="2">
        <f t="shared" si="0"/>
        <v>0.53999999999999915</v>
      </c>
      <c r="AE40" s="138">
        <f t="shared" si="1"/>
        <v>-8.75979714153996E-3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42580</v>
      </c>
      <c r="X41" s="10">
        <v>21.69</v>
      </c>
      <c r="Y41" s="10">
        <v>21.89</v>
      </c>
      <c r="Z41" s="10">
        <v>21.36</v>
      </c>
      <c r="AA41" s="10">
        <v>21.69</v>
      </c>
      <c r="AB41" s="95">
        <v>1469000</v>
      </c>
      <c r="AC41" s="10">
        <v>21.69</v>
      </c>
      <c r="AD41" s="2">
        <f t="shared" si="0"/>
        <v>0.53000000000000114</v>
      </c>
      <c r="AE41" s="138">
        <f t="shared" si="1"/>
        <v>-6.8681318681318437E-3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42579</v>
      </c>
      <c r="X42" s="10">
        <v>21.63</v>
      </c>
      <c r="Y42" s="10">
        <v>21.95</v>
      </c>
      <c r="Z42" s="10">
        <v>21.41</v>
      </c>
      <c r="AA42" s="10">
        <v>21.84</v>
      </c>
      <c r="AB42" s="95">
        <v>2188100</v>
      </c>
      <c r="AC42" s="10">
        <v>21.84</v>
      </c>
      <c r="AD42" s="2">
        <f t="shared" si="0"/>
        <v>0.53999999999999915</v>
      </c>
      <c r="AE42" s="138">
        <f t="shared" si="1"/>
        <v>8.310249307479145E-3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18.47</v>
      </c>
      <c r="W43" s="133">
        <v>42578</v>
      </c>
      <c r="X43" s="10">
        <v>21.78</v>
      </c>
      <c r="Y43" s="10">
        <v>21.79</v>
      </c>
      <c r="Z43" s="10">
        <v>21.24</v>
      </c>
      <c r="AA43" s="10">
        <v>21.66</v>
      </c>
      <c r="AB43" s="95">
        <v>3603700</v>
      </c>
      <c r="AC43" s="10">
        <v>21.66</v>
      </c>
      <c r="AD43" s="2">
        <f t="shared" si="0"/>
        <v>0.55000000000000071</v>
      </c>
      <c r="AE43" s="138">
        <f t="shared" si="1"/>
        <v>-4.1379310344827891E-3</v>
      </c>
    </row>
    <row r="44" spans="1:31" ht="20.25" thickBot="1" x14ac:dyDescent="0.35">
      <c r="O44" s="567" t="s">
        <v>78</v>
      </c>
      <c r="P44" s="567"/>
      <c r="T44" s="93" t="s">
        <v>99</v>
      </c>
      <c r="U44" s="88">
        <v>18.45</v>
      </c>
      <c r="W44" s="133">
        <v>42577</v>
      </c>
      <c r="X44" s="10">
        <v>21.59</v>
      </c>
      <c r="Y44" s="10">
        <v>21.88</v>
      </c>
      <c r="Z44" s="10">
        <v>21.44</v>
      </c>
      <c r="AA44" s="10">
        <v>21.75</v>
      </c>
      <c r="AB44" s="95">
        <v>1415200</v>
      </c>
      <c r="AC44" s="10">
        <v>21.75</v>
      </c>
      <c r="AD44" s="2">
        <f t="shared" si="0"/>
        <v>0.43999999999999773</v>
      </c>
      <c r="AE44" s="138">
        <f t="shared" si="1"/>
        <v>7.8776645041707116E-3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20.251000000000001</v>
      </c>
      <c r="Q45" s="2"/>
      <c r="T45" s="93" t="s">
        <v>100</v>
      </c>
      <c r="U45" s="88" t="s">
        <v>482</v>
      </c>
      <c r="W45" s="133">
        <v>42576</v>
      </c>
      <c r="X45" s="10">
        <v>21.43</v>
      </c>
      <c r="Y45" s="10">
        <v>21.66</v>
      </c>
      <c r="Z45" s="10">
        <v>21.33</v>
      </c>
      <c r="AA45" s="10">
        <v>21.58</v>
      </c>
      <c r="AB45" s="95">
        <v>1127200</v>
      </c>
      <c r="AC45" s="10">
        <v>21.58</v>
      </c>
      <c r="AD45" s="2">
        <f t="shared" si="0"/>
        <v>0.33000000000000185</v>
      </c>
      <c r="AE45" s="138">
        <f t="shared" si="1"/>
        <v>4.6554934823090921E-3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20.0669</v>
      </c>
      <c r="Q46" s="2"/>
      <c r="T46" s="93" t="s">
        <v>101</v>
      </c>
      <c r="U46" s="88" t="s">
        <v>483</v>
      </c>
      <c r="W46" s="133">
        <v>42573</v>
      </c>
      <c r="X46" s="10">
        <v>21.22</v>
      </c>
      <c r="Y46" s="10">
        <v>21.55</v>
      </c>
      <c r="Z46" s="10">
        <v>20.89</v>
      </c>
      <c r="AA46" s="10">
        <v>21.48</v>
      </c>
      <c r="AB46" s="95">
        <v>987200</v>
      </c>
      <c r="AC46" s="10">
        <v>21.48</v>
      </c>
      <c r="AD46" s="2">
        <f t="shared" si="0"/>
        <v>0.66000000000000014</v>
      </c>
      <c r="AE46" s="138">
        <f t="shared" si="1"/>
        <v>1.0348071495766664E-2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19.882800000000003</v>
      </c>
      <c r="Q47" s="2"/>
      <c r="T47" s="93" t="s">
        <v>102</v>
      </c>
      <c r="U47" s="88">
        <v>21.8</v>
      </c>
      <c r="W47" s="133">
        <v>42572</v>
      </c>
      <c r="X47" s="10">
        <v>21.54</v>
      </c>
      <c r="Y47" s="10">
        <v>21.75</v>
      </c>
      <c r="Z47" s="10">
        <v>21.2</v>
      </c>
      <c r="AA47" s="10">
        <v>21.26</v>
      </c>
      <c r="AB47" s="95">
        <v>1032100</v>
      </c>
      <c r="AC47" s="10">
        <v>21.26</v>
      </c>
      <c r="AD47" s="2">
        <f t="shared" si="0"/>
        <v>0.55000000000000071</v>
      </c>
      <c r="AE47" s="138">
        <f t="shared" si="1"/>
        <v>-1.29990714948931E-2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19.698700000000002</v>
      </c>
      <c r="Q48" s="2"/>
      <c r="T48" s="93" t="s">
        <v>103</v>
      </c>
      <c r="U48" s="88">
        <v>1.4735</v>
      </c>
      <c r="W48" s="133">
        <v>42571</v>
      </c>
      <c r="X48" s="10">
        <v>20.93</v>
      </c>
      <c r="Y48" s="10">
        <v>21.62</v>
      </c>
      <c r="Z48" s="10">
        <v>20.87</v>
      </c>
      <c r="AA48" s="10">
        <v>21.54</v>
      </c>
      <c r="AB48" s="95">
        <v>1587200</v>
      </c>
      <c r="AC48" s="10">
        <v>21.54</v>
      </c>
      <c r="AD48" s="2">
        <f t="shared" si="0"/>
        <v>0.75</v>
      </c>
      <c r="AE48" s="138">
        <f t="shared" si="1"/>
        <v>3.5079288803459896E-2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19.514600000000002</v>
      </c>
      <c r="Q49" s="2"/>
      <c r="T49" s="93" t="s">
        <v>104</v>
      </c>
      <c r="U49" s="88" t="s">
        <v>319</v>
      </c>
      <c r="W49" s="133">
        <v>42570</v>
      </c>
      <c r="X49" s="10">
        <v>20.8</v>
      </c>
      <c r="Y49" s="10">
        <v>20.94</v>
      </c>
      <c r="Z49" s="10">
        <v>20.62</v>
      </c>
      <c r="AA49" s="10">
        <v>20.81</v>
      </c>
      <c r="AB49" s="95">
        <v>1221600</v>
      </c>
      <c r="AC49" s="10">
        <v>20.81</v>
      </c>
      <c r="AD49" s="2">
        <f t="shared" si="0"/>
        <v>0.32000000000000028</v>
      </c>
      <c r="AE49" s="138">
        <f t="shared" si="1"/>
        <v>-6.208213944603802E-3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19.330500000000001</v>
      </c>
      <c r="Q50" s="2"/>
      <c r="T50" s="93"/>
      <c r="U50" s="88"/>
      <c r="W50" s="133">
        <v>42569</v>
      </c>
      <c r="X50" s="10">
        <v>21.47</v>
      </c>
      <c r="Y50" s="10">
        <v>21.47</v>
      </c>
      <c r="Z50" s="10">
        <v>20.89</v>
      </c>
      <c r="AA50" s="10">
        <v>20.94</v>
      </c>
      <c r="AB50" s="95">
        <v>1593500</v>
      </c>
      <c r="AC50" s="10">
        <v>20.94</v>
      </c>
      <c r="AD50" s="2">
        <f t="shared" si="0"/>
        <v>0.57999999999999829</v>
      </c>
      <c r="AE50" s="138">
        <f t="shared" si="1"/>
        <v>-5.6980056980056037E-3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19.1464</v>
      </c>
      <c r="Q51" s="2"/>
      <c r="T51" s="93" t="s">
        <v>105</v>
      </c>
      <c r="U51" s="88" t="s">
        <v>484</v>
      </c>
      <c r="W51" s="133">
        <v>42566</v>
      </c>
      <c r="X51" s="10">
        <v>21.11</v>
      </c>
      <c r="Y51" s="10">
        <v>21.34</v>
      </c>
      <c r="Z51" s="10">
        <v>20.9</v>
      </c>
      <c r="AA51" s="10">
        <v>21.06</v>
      </c>
      <c r="AB51" s="95">
        <v>3216100</v>
      </c>
      <c r="AC51" s="10">
        <v>21.06</v>
      </c>
      <c r="AD51" s="2">
        <f t="shared" si="0"/>
        <v>0.44000000000000128</v>
      </c>
      <c r="AE51" s="138">
        <f t="shared" si="1"/>
        <v>1.9029495718363432E-3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18.962299999999999</v>
      </c>
      <c r="Q52" s="2"/>
      <c r="T52" s="93" t="s">
        <v>106</v>
      </c>
      <c r="U52" s="88" t="s">
        <v>233</v>
      </c>
      <c r="W52" s="133">
        <v>42565</v>
      </c>
      <c r="X52" s="10">
        <v>21.2</v>
      </c>
      <c r="Y52" s="10">
        <v>21.31</v>
      </c>
      <c r="Z52" s="10">
        <v>20.9</v>
      </c>
      <c r="AA52" s="10">
        <v>21.02</v>
      </c>
      <c r="AB52" s="95">
        <v>1176500</v>
      </c>
      <c r="AC52" s="10">
        <v>21.02</v>
      </c>
      <c r="AD52" s="2">
        <f t="shared" si="0"/>
        <v>0.41000000000000014</v>
      </c>
      <c r="AE52" s="138">
        <f t="shared" si="1"/>
        <v>1.4292520247738416E-3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18.778200000000002</v>
      </c>
      <c r="Q53" s="2"/>
      <c r="T53" s="93" t="s">
        <v>107</v>
      </c>
      <c r="U53" s="90">
        <v>1402416</v>
      </c>
      <c r="W53" s="133">
        <v>42564</v>
      </c>
      <c r="X53" s="10">
        <v>21.75</v>
      </c>
      <c r="Y53" s="10">
        <v>21.77</v>
      </c>
      <c r="Z53" s="10">
        <v>20.79</v>
      </c>
      <c r="AA53" s="10">
        <v>20.99</v>
      </c>
      <c r="AB53" s="95">
        <v>1901200</v>
      </c>
      <c r="AC53" s="10">
        <v>20.99</v>
      </c>
      <c r="AD53" s="2">
        <f t="shared" si="0"/>
        <v>0.98000000000000043</v>
      </c>
      <c r="AE53" s="138">
        <f t="shared" si="1"/>
        <v>-2.7790643816581806E-2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18.594100000000001</v>
      </c>
      <c r="Q54" s="2"/>
      <c r="T54" s="93" t="s">
        <v>110</v>
      </c>
      <c r="U54" s="90">
        <v>2760300</v>
      </c>
      <c r="W54" s="133">
        <v>42563</v>
      </c>
      <c r="X54" s="10">
        <v>21.74</v>
      </c>
      <c r="Y54" s="10">
        <v>22.1</v>
      </c>
      <c r="Z54" s="10">
        <v>21.58</v>
      </c>
      <c r="AA54" s="10">
        <v>21.59</v>
      </c>
      <c r="AB54" s="95">
        <v>3529300</v>
      </c>
      <c r="AC54" s="10">
        <v>21.59</v>
      </c>
      <c r="AD54" s="2">
        <f t="shared" si="0"/>
        <v>0.52000000000000313</v>
      </c>
      <c r="AE54" s="138">
        <f t="shared" si="1"/>
        <v>1.2189404594467934E-2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18.41</v>
      </c>
      <c r="Q55" s="2"/>
      <c r="T55" s="93" t="s">
        <v>108</v>
      </c>
      <c r="U55" s="88" t="s">
        <v>424</v>
      </c>
      <c r="W55" s="133">
        <v>42562</v>
      </c>
      <c r="X55" s="10">
        <v>21.43</v>
      </c>
      <c r="Y55" s="10">
        <v>21.54</v>
      </c>
      <c r="Z55" s="10">
        <v>21.07</v>
      </c>
      <c r="AA55" s="10">
        <v>21.33</v>
      </c>
      <c r="AB55" s="95">
        <v>2269200</v>
      </c>
      <c r="AC55" s="10">
        <v>21.33</v>
      </c>
      <c r="AD55" s="2">
        <f t="shared" si="0"/>
        <v>0.46999999999999886</v>
      </c>
      <c r="AE55" s="138">
        <f t="shared" si="1"/>
        <v>-4.6663555762950226E-3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18.225899999999999</v>
      </c>
      <c r="Q56" s="2"/>
      <c r="T56" s="93" t="s">
        <v>111</v>
      </c>
      <c r="U56" s="88">
        <v>23.04</v>
      </c>
      <c r="W56" s="133">
        <v>42559</v>
      </c>
      <c r="X56" s="10">
        <v>21</v>
      </c>
      <c r="Y56" s="10">
        <v>21.49</v>
      </c>
      <c r="Z56" s="10">
        <v>20.95</v>
      </c>
      <c r="AA56" s="10">
        <v>21.43</v>
      </c>
      <c r="AB56" s="95">
        <v>1504700</v>
      </c>
      <c r="AC56" s="10">
        <v>21.43</v>
      </c>
      <c r="AD56" s="2">
        <f t="shared" si="0"/>
        <v>0.53999999999999915</v>
      </c>
      <c r="AE56" s="138">
        <f t="shared" si="1"/>
        <v>3.4765813616610242E-2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18.041799999999999</v>
      </c>
      <c r="Q57" s="2"/>
      <c r="T57" s="93" t="s">
        <v>112</v>
      </c>
      <c r="U57" s="88">
        <v>0.8</v>
      </c>
      <c r="W57" s="133">
        <v>42558</v>
      </c>
      <c r="X57" s="10">
        <v>20.03</v>
      </c>
      <c r="Y57" s="10">
        <v>20.74</v>
      </c>
      <c r="Z57" s="10">
        <v>20.010000000000002</v>
      </c>
      <c r="AA57" s="10">
        <v>20.71</v>
      </c>
      <c r="AB57" s="95">
        <v>1718300</v>
      </c>
      <c r="AC57" s="10">
        <v>20.71</v>
      </c>
      <c r="AD57" s="2">
        <f t="shared" si="0"/>
        <v>0.72999999999999687</v>
      </c>
      <c r="AE57" s="138">
        <f t="shared" si="1"/>
        <v>3.2402791625124827E-2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17.857700000000001</v>
      </c>
      <c r="T58" s="93" t="s">
        <v>109</v>
      </c>
      <c r="U58" s="88" t="s">
        <v>124</v>
      </c>
      <c r="W58" s="133">
        <v>42557</v>
      </c>
      <c r="X58" s="10">
        <v>19.809999999999999</v>
      </c>
      <c r="Y58" s="10">
        <v>20.09</v>
      </c>
      <c r="Z58" s="10">
        <v>19.57</v>
      </c>
      <c r="AA58" s="10">
        <v>20.059999999999999</v>
      </c>
      <c r="AB58" s="95">
        <v>2595000</v>
      </c>
      <c r="AC58" s="10">
        <v>20.059999999999999</v>
      </c>
      <c r="AD58" s="2">
        <f t="shared" si="0"/>
        <v>0.51999999999999957</v>
      </c>
      <c r="AE58" s="138">
        <f t="shared" si="1"/>
        <v>8.040201005025116E-3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17.6736</v>
      </c>
      <c r="W59" s="133">
        <v>42556</v>
      </c>
      <c r="X59" s="10">
        <v>20.85</v>
      </c>
      <c r="Y59" s="10">
        <v>20.85</v>
      </c>
      <c r="Z59" s="10">
        <v>19.73</v>
      </c>
      <c r="AA59" s="10">
        <v>19.899999999999999</v>
      </c>
      <c r="AB59" s="95">
        <v>1651000</v>
      </c>
      <c r="AC59" s="10">
        <v>19.899999999999999</v>
      </c>
      <c r="AD59" s="2">
        <f t="shared" si="0"/>
        <v>1.120000000000001</v>
      </c>
      <c r="AE59" s="138">
        <f t="shared" si="1"/>
        <v>-5.4182509505703469E-2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17.4895</v>
      </c>
      <c r="W60" s="133">
        <v>42552</v>
      </c>
      <c r="X60" s="10">
        <v>20.55</v>
      </c>
      <c r="Y60" s="10">
        <v>21.14</v>
      </c>
      <c r="Z60" s="10">
        <v>20.55</v>
      </c>
      <c r="AA60" s="10">
        <v>21.04</v>
      </c>
      <c r="AB60" s="95">
        <v>1770200</v>
      </c>
      <c r="AC60" s="10">
        <v>21.04</v>
      </c>
      <c r="AD60" s="2">
        <f t="shared" si="0"/>
        <v>0.58999999999999986</v>
      </c>
      <c r="AE60" s="138">
        <f t="shared" si="1"/>
        <v>2.0863658418243558E-2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17.305399999999999</v>
      </c>
      <c r="W61" s="133">
        <v>42551</v>
      </c>
      <c r="X61" s="10">
        <v>20.65</v>
      </c>
      <c r="Y61" s="10">
        <v>20.68</v>
      </c>
      <c r="Z61" s="10">
        <v>20.309999999999999</v>
      </c>
      <c r="AA61" s="10">
        <v>20.61</v>
      </c>
      <c r="AB61" s="95">
        <v>2411000</v>
      </c>
      <c r="AC61" s="10">
        <v>20.61</v>
      </c>
      <c r="AD61" s="2">
        <f t="shared" si="0"/>
        <v>0.37000000000000099</v>
      </c>
      <c r="AE61" s="138">
        <f t="shared" si="1"/>
        <v>-2.9027576197389049E-3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17.121300000000002</v>
      </c>
      <c r="W62" s="133">
        <v>42550</v>
      </c>
      <c r="X62" s="10">
        <v>20</v>
      </c>
      <c r="Y62" s="10">
        <v>20.77</v>
      </c>
      <c r="Z62" s="10">
        <v>19.940000000000001</v>
      </c>
      <c r="AA62" s="10">
        <v>20.67</v>
      </c>
      <c r="AB62" s="95">
        <v>2360600</v>
      </c>
      <c r="AC62" s="10">
        <v>20.67</v>
      </c>
      <c r="AD62" s="2">
        <f t="shared" si="0"/>
        <v>0.82999999999999829</v>
      </c>
      <c r="AE62" s="138">
        <f t="shared" si="1"/>
        <v>5.2980132450331174E-2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16.937200000000001</v>
      </c>
      <c r="W63" s="133">
        <v>42549</v>
      </c>
      <c r="X63" s="10">
        <v>19.170000000000002</v>
      </c>
      <c r="Y63" s="10">
        <v>19.829999999999998</v>
      </c>
      <c r="Z63" s="10">
        <v>19.14</v>
      </c>
      <c r="AA63" s="10">
        <v>19.63</v>
      </c>
      <c r="AB63" s="95">
        <v>2317900</v>
      </c>
      <c r="AC63" s="10">
        <v>19.63</v>
      </c>
      <c r="AD63" s="2">
        <f t="shared" si="0"/>
        <v>0.68999999999999773</v>
      </c>
      <c r="AE63" s="138">
        <f t="shared" si="1"/>
        <v>4.1379310344827447E-2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16.7531</v>
      </c>
      <c r="W64" s="133">
        <v>42548</v>
      </c>
      <c r="X64" s="10">
        <v>19.829999999999998</v>
      </c>
      <c r="Y64" s="10">
        <v>19.829999999999998</v>
      </c>
      <c r="Z64" s="10">
        <v>18.68</v>
      </c>
      <c r="AA64" s="10">
        <v>18.850000000000001</v>
      </c>
      <c r="AB64" s="95">
        <v>4803700</v>
      </c>
      <c r="AC64" s="10">
        <v>18.850000000000001</v>
      </c>
      <c r="AD64" s="2">
        <f t="shared" si="0"/>
        <v>1.1499999999999986</v>
      </c>
      <c r="AE64" s="138">
        <f t="shared" si="1"/>
        <v>-5.7971014492753659E-2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16.568999999999999</v>
      </c>
      <c r="W65" s="133">
        <v>42545</v>
      </c>
      <c r="X65" s="10">
        <v>20.34</v>
      </c>
      <c r="Y65" s="10">
        <v>20.58</v>
      </c>
      <c r="Z65" s="10">
        <v>19.809999999999999</v>
      </c>
      <c r="AA65" s="10">
        <v>20.010000000000002</v>
      </c>
      <c r="AB65" s="95">
        <v>2884600</v>
      </c>
      <c r="AC65" s="10">
        <v>20.010000000000002</v>
      </c>
      <c r="AD65" s="2">
        <f t="shared" si="0"/>
        <v>0.76999999999999957</v>
      </c>
      <c r="AE65" s="138">
        <f t="shared" si="1"/>
        <v>-6.7132867132867036E-2</v>
      </c>
    </row>
    <row r="66" spans="1:31" x14ac:dyDescent="0.25">
      <c r="O66" s="34"/>
      <c r="W66" s="133">
        <v>42544</v>
      </c>
      <c r="X66" s="10">
        <v>21.31</v>
      </c>
      <c r="Y66" s="10">
        <v>21.64</v>
      </c>
      <c r="Z66" s="10">
        <v>21.19</v>
      </c>
      <c r="AA66" s="10">
        <v>21.45</v>
      </c>
      <c r="AB66" s="95">
        <v>964200</v>
      </c>
      <c r="AC66" s="10">
        <v>21.45</v>
      </c>
      <c r="AD66" s="2">
        <f t="shared" si="0"/>
        <v>0.44999999999999929</v>
      </c>
      <c r="AE66" s="138">
        <f t="shared" si="1"/>
        <v>1.8035121025154144E-2</v>
      </c>
    </row>
    <row r="67" spans="1:31" x14ac:dyDescent="0.25">
      <c r="W67" s="133">
        <v>42543</v>
      </c>
      <c r="X67" s="10">
        <v>21.39</v>
      </c>
      <c r="Y67" s="10">
        <v>21.65</v>
      </c>
      <c r="Z67" s="10">
        <v>21.06</v>
      </c>
      <c r="AA67" s="10">
        <v>21.07</v>
      </c>
      <c r="AB67" s="95">
        <v>972800</v>
      </c>
      <c r="AC67" s="10">
        <v>21.07</v>
      </c>
      <c r="AD67" s="2">
        <f>Y67-Z67</f>
        <v>0.58999999999999986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9" priority="27">
      <formula>F27&gt;0</formula>
    </cfRule>
    <cfRule type="expression" dxfId="278" priority="28">
      <formula>F27&lt;0</formula>
    </cfRule>
  </conditionalFormatting>
  <conditionalFormatting sqref="F29:F33">
    <cfRule type="expression" dxfId="277" priority="23">
      <formula>F29&gt;0</formula>
    </cfRule>
    <cfRule type="expression" dxfId="276" priority="24">
      <formula>F29&lt;0</formula>
    </cfRule>
  </conditionalFormatting>
  <conditionalFormatting sqref="F29:F32">
    <cfRule type="expression" dxfId="275" priority="25">
      <formula>F29&gt;0</formula>
    </cfRule>
    <cfRule type="expression" dxfId="274" priority="26">
      <formula>F29&lt;0</formula>
    </cfRule>
  </conditionalFormatting>
  <conditionalFormatting sqref="H27:H33">
    <cfRule type="expression" dxfId="273" priority="21">
      <formula>H27&gt;0</formula>
    </cfRule>
    <cfRule type="expression" dxfId="272" priority="22">
      <formula>H27&lt;0</formula>
    </cfRule>
  </conditionalFormatting>
  <conditionalFormatting sqref="F34">
    <cfRule type="expression" dxfId="271" priority="19">
      <formula>F34&gt;0</formula>
    </cfRule>
    <cfRule type="expression" dxfId="270" priority="20">
      <formula>F34&lt;0</formula>
    </cfRule>
  </conditionalFormatting>
  <conditionalFormatting sqref="H34">
    <cfRule type="expression" dxfId="269" priority="17">
      <formula>H34&gt;0</formula>
    </cfRule>
    <cfRule type="expression" dxfId="268" priority="18">
      <formula>H34&lt;0</formula>
    </cfRule>
  </conditionalFormatting>
  <conditionalFormatting sqref="F36:F43">
    <cfRule type="expression" dxfId="267" priority="15">
      <formula>F36&gt;0</formula>
    </cfRule>
    <cfRule type="expression" dxfId="266" priority="16">
      <formula>F36&lt;0</formula>
    </cfRule>
  </conditionalFormatting>
  <conditionalFormatting sqref="H36:H43">
    <cfRule type="expression" dxfId="265" priority="13">
      <formula>H36&gt;0</formula>
    </cfRule>
    <cfRule type="expression" dxfId="264" priority="14">
      <formula>H36&lt;0</formula>
    </cfRule>
  </conditionalFormatting>
  <conditionalFormatting sqref="F35">
    <cfRule type="expression" dxfId="263" priority="11">
      <formula>F35&gt;0</formula>
    </cfRule>
    <cfRule type="expression" dxfId="262" priority="12">
      <formula>F35&lt;0</formula>
    </cfRule>
  </conditionalFormatting>
  <conditionalFormatting sqref="H35">
    <cfRule type="expression" dxfId="261" priority="9">
      <formula>H35&gt;0</formula>
    </cfRule>
    <cfRule type="expression" dxfId="260" priority="10">
      <formula>H35&lt;0</formula>
    </cfRule>
  </conditionalFormatting>
  <conditionalFormatting sqref="F22:F26">
    <cfRule type="expression" dxfId="259" priority="7">
      <formula>F22&gt;0</formula>
    </cfRule>
    <cfRule type="expression" dxfId="258" priority="8">
      <formula>F22&lt;0</formula>
    </cfRule>
  </conditionalFormatting>
  <conditionalFormatting sqref="H22:H26">
    <cfRule type="expression" dxfId="257" priority="5">
      <formula>H22&gt;0</formula>
    </cfRule>
    <cfRule type="expression" dxfId="256" priority="6">
      <formula>H22&lt;0</formula>
    </cfRule>
  </conditionalFormatting>
  <conditionalFormatting sqref="Q8">
    <cfRule type="expression" dxfId="255" priority="1">
      <formula>Q8&gt;0</formula>
    </cfRule>
    <cfRule type="expression" dxfId="254" priority="2">
      <formula>Q8&lt;0</formula>
    </cfRule>
  </conditionalFormatting>
  <conditionalFormatting sqref="Q7">
    <cfRule type="expression" dxfId="253" priority="3">
      <formula>Q7&gt;0</formula>
    </cfRule>
    <cfRule type="expression" dxfId="25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42636</v>
      </c>
      <c r="X2" s="10">
        <v>52.51</v>
      </c>
      <c r="Y2" s="10">
        <v>52.61</v>
      </c>
      <c r="Z2" s="10">
        <v>51.97</v>
      </c>
      <c r="AA2" s="10">
        <v>51.97</v>
      </c>
      <c r="AB2" s="95">
        <v>2475400</v>
      </c>
      <c r="AC2" s="10">
        <v>51.97</v>
      </c>
      <c r="AD2" s="2">
        <f>Y2-Z2</f>
        <v>0.64000000000000057</v>
      </c>
      <c r="AE2" s="138">
        <f>AC2/AC3-1</f>
        <v>-7.4484339190221682E-3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51.97</v>
      </c>
      <c r="T3" s="1">
        <v>42312</v>
      </c>
      <c r="U3" t="s">
        <v>152</v>
      </c>
      <c r="W3" s="133">
        <v>42635</v>
      </c>
      <c r="X3" s="10">
        <v>52.92</v>
      </c>
      <c r="Y3" s="10">
        <v>53.5</v>
      </c>
      <c r="Z3" s="10">
        <v>51.87</v>
      </c>
      <c r="AA3" s="10">
        <v>52.36</v>
      </c>
      <c r="AB3" s="95">
        <v>4083200</v>
      </c>
      <c r="AC3" s="10">
        <v>52.36</v>
      </c>
      <c r="AD3" s="2">
        <f t="shared" ref="AD3:AD66" si="0">Y3-Z3</f>
        <v>1.6300000000000026</v>
      </c>
      <c r="AE3" s="138">
        <f t="shared" ref="AE3:AE66" si="1">AC3/AC4-1</f>
        <v>-2.666666666666706E-3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51.97</v>
      </c>
      <c r="R4" s="529">
        <v>-7.4000000000000003E-3</v>
      </c>
      <c r="W4" s="133">
        <v>42634</v>
      </c>
      <c r="X4" s="10">
        <v>51.81</v>
      </c>
      <c r="Y4" s="10">
        <v>52.57</v>
      </c>
      <c r="Z4" s="10">
        <v>51.53</v>
      </c>
      <c r="AA4" s="10">
        <v>52.5</v>
      </c>
      <c r="AB4" s="95">
        <v>3431200</v>
      </c>
      <c r="AC4" s="10">
        <v>52.5</v>
      </c>
      <c r="AD4" s="2">
        <f t="shared" si="0"/>
        <v>1.0399999999999991</v>
      </c>
      <c r="AE4" s="138">
        <f t="shared" si="1"/>
        <v>1.7244720015500814E-2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42633</v>
      </c>
      <c r="X5" s="10">
        <v>51.57</v>
      </c>
      <c r="Y5" s="10">
        <v>51.8</v>
      </c>
      <c r="Z5" s="10">
        <v>51.3</v>
      </c>
      <c r="AA5" s="10">
        <v>51.61</v>
      </c>
      <c r="AB5" s="95">
        <v>2941500</v>
      </c>
      <c r="AC5" s="10">
        <v>51.61</v>
      </c>
      <c r="AD5" s="2">
        <f t="shared" si="0"/>
        <v>0.5</v>
      </c>
      <c r="AE5" s="138">
        <f t="shared" si="1"/>
        <v>9.1904575674619515E-3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42632</v>
      </c>
      <c r="X6" s="10">
        <v>51.49</v>
      </c>
      <c r="Y6" s="10">
        <v>51.8</v>
      </c>
      <c r="Z6" s="10">
        <v>50.93</v>
      </c>
      <c r="AA6" s="10">
        <v>51.14</v>
      </c>
      <c r="AB6" s="95">
        <v>3556100</v>
      </c>
      <c r="AC6" s="10">
        <v>51.14</v>
      </c>
      <c r="AD6" s="2">
        <f t="shared" si="0"/>
        <v>0.86999999999999744</v>
      </c>
      <c r="AE6" s="138">
        <f t="shared" si="1"/>
        <v>2.9417532849578265E-3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42629</v>
      </c>
      <c r="X7" s="10">
        <v>50.48</v>
      </c>
      <c r="Y7" s="10">
        <v>51.06</v>
      </c>
      <c r="Z7" s="10">
        <v>50.13</v>
      </c>
      <c r="AA7" s="10">
        <v>50.99</v>
      </c>
      <c r="AB7" s="95">
        <v>6170300</v>
      </c>
      <c r="AC7" s="10">
        <v>50.99</v>
      </c>
      <c r="AD7" s="2">
        <f t="shared" si="0"/>
        <v>0.92999999999999972</v>
      </c>
      <c r="AE7" s="138">
        <f t="shared" si="1"/>
        <v>3.147747393271727E-3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42628</v>
      </c>
      <c r="X8" s="10">
        <v>50</v>
      </c>
      <c r="Y8" s="10">
        <v>51</v>
      </c>
      <c r="Z8" s="10">
        <v>49.92</v>
      </c>
      <c r="AA8" s="10">
        <v>50.83</v>
      </c>
      <c r="AB8" s="95">
        <v>4350700</v>
      </c>
      <c r="AC8" s="10">
        <v>50.83</v>
      </c>
      <c r="AD8" s="2">
        <f t="shared" si="0"/>
        <v>1.0799999999999983</v>
      </c>
      <c r="AE8" s="138">
        <f t="shared" si="1"/>
        <v>1.5381542149420557E-2</v>
      </c>
    </row>
    <row r="9" spans="1:41" x14ac:dyDescent="0.25">
      <c r="O9" s="11" t="s">
        <v>222</v>
      </c>
      <c r="Q9" s="138">
        <f>IF(Q2=0, 0, Q8/Q6)</f>
        <v>0</v>
      </c>
      <c r="W9" s="133">
        <v>42627</v>
      </c>
      <c r="X9" s="10">
        <v>49.86</v>
      </c>
      <c r="Y9" s="10">
        <v>50.55</v>
      </c>
      <c r="Z9" s="10">
        <v>49.79</v>
      </c>
      <c r="AA9" s="10">
        <v>50.06</v>
      </c>
      <c r="AB9" s="95">
        <v>3993200</v>
      </c>
      <c r="AC9" s="10">
        <v>50.06</v>
      </c>
      <c r="AD9" s="2">
        <f t="shared" si="0"/>
        <v>0.75999999999999801</v>
      </c>
      <c r="AE9" s="138">
        <f t="shared" si="1"/>
        <v>7.8518220253673832E-3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42626</v>
      </c>
      <c r="X10" s="10">
        <v>50.1</v>
      </c>
      <c r="Y10" s="10">
        <v>50.2</v>
      </c>
      <c r="Z10" s="10">
        <v>49.11</v>
      </c>
      <c r="AA10" s="10">
        <v>49.67</v>
      </c>
      <c r="AB10" s="95">
        <v>7023900</v>
      </c>
      <c r="AC10" s="10">
        <v>49.67</v>
      </c>
      <c r="AD10" s="2">
        <f t="shared" si="0"/>
        <v>1.0900000000000034</v>
      </c>
      <c r="AE10" s="138">
        <f t="shared" si="1"/>
        <v>-1.7214087851206927E-2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1.46E-2</v>
      </c>
      <c r="W11" s="133">
        <v>42625</v>
      </c>
      <c r="X11" s="10">
        <v>50.22</v>
      </c>
      <c r="Y11" s="10">
        <v>50.74</v>
      </c>
      <c r="Z11" s="10">
        <v>50.15</v>
      </c>
      <c r="AA11" s="10">
        <v>50.54</v>
      </c>
      <c r="AB11" s="95">
        <v>7083000</v>
      </c>
      <c r="AC11" s="10">
        <v>50.54</v>
      </c>
      <c r="AD11" s="2">
        <f t="shared" si="0"/>
        <v>0.59000000000000341</v>
      </c>
      <c r="AE11" s="138">
        <f t="shared" si="1"/>
        <v>2.7777777777777679E-3</v>
      </c>
    </row>
    <row r="12" spans="1:41" x14ac:dyDescent="0.25">
      <c r="W12" s="133">
        <v>42622</v>
      </c>
      <c r="X12" s="10">
        <v>51.92</v>
      </c>
      <c r="Y12" s="10">
        <v>52</v>
      </c>
      <c r="Z12" s="10">
        <v>50.4</v>
      </c>
      <c r="AA12" s="10">
        <v>50.4</v>
      </c>
      <c r="AB12" s="95">
        <v>4855000</v>
      </c>
      <c r="AC12" s="10">
        <v>50.4</v>
      </c>
      <c r="AD12" s="2">
        <f t="shared" si="0"/>
        <v>1.6000000000000014</v>
      </c>
      <c r="AE12" s="138">
        <f t="shared" si="1"/>
        <v>-3.9451114922813058E-2</v>
      </c>
    </row>
    <row r="13" spans="1:41" x14ac:dyDescent="0.25">
      <c r="W13" s="133">
        <v>42621</v>
      </c>
      <c r="X13" s="10">
        <v>53.4</v>
      </c>
      <c r="Y13" s="10">
        <v>53.64</v>
      </c>
      <c r="Z13" s="10">
        <v>52.32</v>
      </c>
      <c r="AA13" s="10">
        <v>52.47</v>
      </c>
      <c r="AB13" s="95">
        <v>5447200</v>
      </c>
      <c r="AC13" s="10">
        <v>52.47</v>
      </c>
      <c r="AD13" s="2">
        <f t="shared" si="0"/>
        <v>1.3200000000000003</v>
      </c>
      <c r="AE13" s="138">
        <f t="shared" si="1"/>
        <v>-2.1629684877866984E-2</v>
      </c>
    </row>
    <row r="14" spans="1:41" x14ac:dyDescent="0.25">
      <c r="W14" s="133">
        <v>42620</v>
      </c>
      <c r="X14" s="10">
        <v>53.75</v>
      </c>
      <c r="Y14" s="10">
        <v>54.02</v>
      </c>
      <c r="Z14" s="10">
        <v>53.06</v>
      </c>
      <c r="AA14" s="10">
        <v>53.63</v>
      </c>
      <c r="AB14" s="95">
        <v>3068500</v>
      </c>
      <c r="AC14" s="10">
        <v>53.63</v>
      </c>
      <c r="AD14" s="2">
        <f t="shared" si="0"/>
        <v>0.96000000000000085</v>
      </c>
      <c r="AE14" s="138">
        <f t="shared" si="1"/>
        <v>-7.586972612879328E-3</v>
      </c>
    </row>
    <row r="15" spans="1:41" x14ac:dyDescent="0.25">
      <c r="W15" s="133">
        <v>42619</v>
      </c>
      <c r="X15" s="10">
        <v>53.67</v>
      </c>
      <c r="Y15" s="10">
        <v>54.38</v>
      </c>
      <c r="Z15" s="10">
        <v>53.43</v>
      </c>
      <c r="AA15" s="10">
        <v>54.04</v>
      </c>
      <c r="AB15" s="95">
        <v>3940200</v>
      </c>
      <c r="AC15" s="10">
        <v>54.04</v>
      </c>
      <c r="AD15" s="2">
        <f t="shared" si="0"/>
        <v>0.95000000000000284</v>
      </c>
      <c r="AE15" s="138">
        <f t="shared" si="1"/>
        <v>8.7735672951279042E-3</v>
      </c>
    </row>
    <row r="16" spans="1:41" x14ac:dyDescent="0.25">
      <c r="W16" s="133">
        <v>42615</v>
      </c>
      <c r="X16" s="10">
        <v>53.51</v>
      </c>
      <c r="Y16" s="10">
        <v>53.96</v>
      </c>
      <c r="Z16" s="10">
        <v>53.35</v>
      </c>
      <c r="AA16" s="10">
        <v>53.57</v>
      </c>
      <c r="AB16" s="95">
        <v>2260900</v>
      </c>
      <c r="AC16" s="10">
        <v>53.57</v>
      </c>
      <c r="AD16" s="2">
        <f t="shared" si="0"/>
        <v>0.60999999999999943</v>
      </c>
      <c r="AE16" s="138">
        <f t="shared" si="1"/>
        <v>6.5764750093950664E-3</v>
      </c>
    </row>
    <row r="17" spans="1:31" x14ac:dyDescent="0.25">
      <c r="W17" s="133">
        <v>42614</v>
      </c>
      <c r="X17" s="10">
        <v>52.84</v>
      </c>
      <c r="Y17" s="10">
        <v>53.25</v>
      </c>
      <c r="Z17" s="10">
        <v>52.45</v>
      </c>
      <c r="AA17" s="10">
        <v>53.22</v>
      </c>
      <c r="AB17" s="95">
        <v>2351800</v>
      </c>
      <c r="AC17" s="10">
        <v>53.22</v>
      </c>
      <c r="AD17" s="2">
        <f t="shared" si="0"/>
        <v>0.79999999999999716</v>
      </c>
      <c r="AE17" s="138">
        <f t="shared" si="1"/>
        <v>2.6375282592314697E-3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42613</v>
      </c>
      <c r="X18" s="10">
        <v>53.42</v>
      </c>
      <c r="Y18" s="10">
        <v>53.58</v>
      </c>
      <c r="Z18" s="10">
        <v>52.84</v>
      </c>
      <c r="AA18" s="10">
        <v>53.08</v>
      </c>
      <c r="AB18" s="95">
        <v>4518700</v>
      </c>
      <c r="AC18" s="10">
        <v>53.08</v>
      </c>
      <c r="AD18" s="2">
        <f t="shared" si="0"/>
        <v>0.73999999999999488</v>
      </c>
      <c r="AE18" s="138">
        <f t="shared" si="1"/>
        <v>-8.7768440709616868E-3</v>
      </c>
    </row>
    <row r="19" spans="1:31" x14ac:dyDescent="0.25">
      <c r="G19" s="2"/>
      <c r="W19" s="133">
        <v>42612</v>
      </c>
      <c r="X19" s="10">
        <v>53.84</v>
      </c>
      <c r="Y19" s="10">
        <v>53.97</v>
      </c>
      <c r="Z19" s="10">
        <v>53.44</v>
      </c>
      <c r="AA19" s="10">
        <v>53.55</v>
      </c>
      <c r="AB19" s="95">
        <v>1944200</v>
      </c>
      <c r="AC19" s="10">
        <v>53.55</v>
      </c>
      <c r="AD19" s="2">
        <f t="shared" si="0"/>
        <v>0.53000000000000114</v>
      </c>
      <c r="AE19" s="138">
        <f t="shared" si="1"/>
        <v>-6.6777963272119933E-3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42611</v>
      </c>
      <c r="X20" s="10">
        <v>53.67</v>
      </c>
      <c r="Y20" s="10">
        <v>54.2</v>
      </c>
      <c r="Z20" s="10">
        <v>53.58</v>
      </c>
      <c r="AA20" s="10">
        <v>53.91</v>
      </c>
      <c r="AB20" s="95">
        <v>1896500</v>
      </c>
      <c r="AC20" s="10">
        <v>53.91</v>
      </c>
      <c r="AD20" s="2">
        <f t="shared" si="0"/>
        <v>0.62000000000000455</v>
      </c>
      <c r="AE20" s="138" t="e">
        <f t="shared" si="1"/>
        <v>#DIV/0!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42611</v>
      </c>
      <c r="X21" s="10" t="s">
        <v>184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42608</v>
      </c>
      <c r="X22" s="10">
        <v>53.89</v>
      </c>
      <c r="Y22" s="10">
        <v>54.42</v>
      </c>
      <c r="Z22" s="10">
        <v>53.42</v>
      </c>
      <c r="AA22" s="10">
        <v>53.87</v>
      </c>
      <c r="AB22" s="95">
        <v>3835200</v>
      </c>
      <c r="AC22" s="10">
        <v>53.68</v>
      </c>
      <c r="AD22" s="2">
        <f t="shared" si="0"/>
        <v>1</v>
      </c>
      <c r="AE22" s="138">
        <f t="shared" si="1"/>
        <v>3.1769762661184586E-3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42607</v>
      </c>
      <c r="X23" s="10">
        <v>53.54</v>
      </c>
      <c r="Y23" s="10">
        <v>53.74</v>
      </c>
      <c r="Z23" s="10">
        <v>53.26</v>
      </c>
      <c r="AA23" s="10">
        <v>53.7</v>
      </c>
      <c r="AB23" s="95">
        <v>3712000</v>
      </c>
      <c r="AC23" s="10">
        <v>53.51</v>
      </c>
      <c r="AD23" s="2">
        <f t="shared" si="0"/>
        <v>0.48000000000000398</v>
      </c>
      <c r="AE23" s="138">
        <f t="shared" si="1"/>
        <v>-2.6095060577819851E-3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42606</v>
      </c>
      <c r="X24" s="10">
        <v>54.19</v>
      </c>
      <c r="Y24" s="10">
        <v>54.53</v>
      </c>
      <c r="Z24" s="10">
        <v>53.53</v>
      </c>
      <c r="AA24" s="10">
        <v>53.84</v>
      </c>
      <c r="AB24" s="95">
        <v>2807700</v>
      </c>
      <c r="AC24" s="10">
        <v>53.65</v>
      </c>
      <c r="AD24" s="2">
        <f t="shared" si="0"/>
        <v>1</v>
      </c>
      <c r="AE24" s="138">
        <f t="shared" si="1"/>
        <v>-1.142435968306621E-2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42605</v>
      </c>
      <c r="X25" s="10">
        <v>54.33</v>
      </c>
      <c r="Y25" s="10">
        <v>54.48</v>
      </c>
      <c r="Z25" s="10">
        <v>54.07</v>
      </c>
      <c r="AA25" s="10">
        <v>54.46</v>
      </c>
      <c r="AB25" s="95">
        <v>4026600</v>
      </c>
      <c r="AC25" s="10">
        <v>54.27</v>
      </c>
      <c r="AD25" s="2">
        <f t="shared" si="0"/>
        <v>0.40999999999999659</v>
      </c>
      <c r="AE25" s="138">
        <f t="shared" si="1"/>
        <v>1.1367871785315176E-2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42604</v>
      </c>
      <c r="X26" s="10">
        <v>53.72</v>
      </c>
      <c r="Y26" s="10">
        <v>53.87</v>
      </c>
      <c r="Z26" s="10">
        <v>53.43</v>
      </c>
      <c r="AA26" s="10">
        <v>53.85</v>
      </c>
      <c r="AB26" s="95">
        <v>2936600</v>
      </c>
      <c r="AC26" s="10">
        <v>53.66</v>
      </c>
      <c r="AD26" s="2">
        <f t="shared" si="0"/>
        <v>0.43999999999999773</v>
      </c>
      <c r="AE26" s="138">
        <f t="shared" si="1"/>
        <v>9.3266181682527538E-4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42601</v>
      </c>
      <c r="X27" s="10">
        <v>53.76</v>
      </c>
      <c r="Y27" s="10">
        <v>54.08</v>
      </c>
      <c r="Z27" s="10">
        <v>53.64</v>
      </c>
      <c r="AA27" s="10">
        <v>53.8</v>
      </c>
      <c r="AB27" s="95">
        <v>7010000</v>
      </c>
      <c r="AC27" s="10">
        <v>53.61</v>
      </c>
      <c r="AD27" s="2">
        <f t="shared" si="0"/>
        <v>0.43999999999999773</v>
      </c>
      <c r="AE27" s="138">
        <f t="shared" si="1"/>
        <v>-3.7167812674224754E-3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42600</v>
      </c>
      <c r="X28" s="10">
        <v>54.12</v>
      </c>
      <c r="Y28" s="10">
        <v>54.12</v>
      </c>
      <c r="Z28" s="10">
        <v>53.63</v>
      </c>
      <c r="AA28" s="10">
        <v>54</v>
      </c>
      <c r="AB28" s="95">
        <v>2784900</v>
      </c>
      <c r="AC28" s="10">
        <v>53.81</v>
      </c>
      <c r="AD28" s="2">
        <f t="shared" si="0"/>
        <v>0.48999999999999488</v>
      </c>
      <c r="AE28" s="138">
        <f t="shared" si="1"/>
        <v>9.3005952380953438E-4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42599</v>
      </c>
      <c r="X29" s="10">
        <v>54.34</v>
      </c>
      <c r="Y29" s="10">
        <v>54.54</v>
      </c>
      <c r="Z29" s="10">
        <v>53.62</v>
      </c>
      <c r="AA29" s="10">
        <v>53.95</v>
      </c>
      <c r="AB29" s="95">
        <v>3564100</v>
      </c>
      <c r="AC29" s="10">
        <v>53.76</v>
      </c>
      <c r="AD29" s="2">
        <f t="shared" si="0"/>
        <v>0.92000000000000171</v>
      </c>
      <c r="AE29" s="138">
        <f t="shared" si="1"/>
        <v>-8.1180811808119202E-3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42598</v>
      </c>
      <c r="X30" s="10">
        <v>54.87</v>
      </c>
      <c r="Y30" s="10">
        <v>54.95</v>
      </c>
      <c r="Z30" s="10">
        <v>54.14</v>
      </c>
      <c r="AA30" s="10">
        <v>54.39</v>
      </c>
      <c r="AB30" s="95">
        <v>2938300</v>
      </c>
      <c r="AC30" s="10">
        <v>54.2</v>
      </c>
      <c r="AD30" s="2">
        <f t="shared" si="0"/>
        <v>0.81000000000000227</v>
      </c>
      <c r="AE30" s="138">
        <f t="shared" si="1"/>
        <v>-9.1407678244972423E-3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42597</v>
      </c>
      <c r="X31" s="10">
        <v>55</v>
      </c>
      <c r="Y31" s="10">
        <v>55.45</v>
      </c>
      <c r="Z31" s="10">
        <v>54.82</v>
      </c>
      <c r="AA31" s="10">
        <v>54.89</v>
      </c>
      <c r="AB31" s="95">
        <v>3725600</v>
      </c>
      <c r="AC31" s="10">
        <v>54.7</v>
      </c>
      <c r="AD31" s="2">
        <f t="shared" si="0"/>
        <v>0.63000000000000256</v>
      </c>
      <c r="AE31" s="138">
        <f t="shared" si="1"/>
        <v>0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42594</v>
      </c>
      <c r="X32" s="10">
        <v>54.31</v>
      </c>
      <c r="Y32" s="10">
        <v>54.98</v>
      </c>
      <c r="Z32" s="10">
        <v>54.26</v>
      </c>
      <c r="AA32" s="10">
        <v>54.89</v>
      </c>
      <c r="AB32" s="95">
        <v>3167700</v>
      </c>
      <c r="AC32" s="10">
        <v>54.7</v>
      </c>
      <c r="AD32" s="2">
        <f t="shared" si="0"/>
        <v>0.71999999999999886</v>
      </c>
      <c r="AE32" s="138">
        <f t="shared" si="1"/>
        <v>7.7376565954310195E-3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42593</v>
      </c>
      <c r="X33" s="10">
        <v>54.3</v>
      </c>
      <c r="Y33" s="10">
        <v>54.71</v>
      </c>
      <c r="Z33" s="10">
        <v>54.23</v>
      </c>
      <c r="AA33" s="10">
        <v>54.47</v>
      </c>
      <c r="AB33" s="95">
        <v>3393700</v>
      </c>
      <c r="AC33" s="10">
        <v>54.28</v>
      </c>
      <c r="AD33" s="2">
        <f t="shared" si="0"/>
        <v>0.48000000000000398</v>
      </c>
      <c r="AE33" s="138">
        <f t="shared" si="1"/>
        <v>5.1851851851851816E-3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42592</v>
      </c>
      <c r="X34" s="10">
        <v>54.32</v>
      </c>
      <c r="Y34" s="10">
        <v>54.56</v>
      </c>
      <c r="Z34" s="10">
        <v>53.97</v>
      </c>
      <c r="AA34" s="10">
        <v>54.19</v>
      </c>
      <c r="AB34" s="95">
        <v>1908300</v>
      </c>
      <c r="AC34" s="10">
        <v>54</v>
      </c>
      <c r="AD34" s="2">
        <f t="shared" si="0"/>
        <v>0.59000000000000341</v>
      </c>
      <c r="AE34" s="138">
        <f t="shared" si="1"/>
        <v>7.4128984432908496E-4</v>
      </c>
    </row>
    <row r="35" spans="1:31" x14ac:dyDescent="0.25">
      <c r="W35" s="133">
        <v>42591</v>
      </c>
      <c r="X35" s="10">
        <v>54.27</v>
      </c>
      <c r="Y35" s="10">
        <v>54.46</v>
      </c>
      <c r="Z35" s="10">
        <v>53.99</v>
      </c>
      <c r="AA35" s="10">
        <v>54.15</v>
      </c>
      <c r="AB35" s="95">
        <v>2586100</v>
      </c>
      <c r="AC35" s="10">
        <v>53.96</v>
      </c>
      <c r="AD35" s="2">
        <f t="shared" si="0"/>
        <v>0.46999999999999886</v>
      </c>
      <c r="AE35" s="138">
        <f t="shared" si="1"/>
        <v>-1.8528812303131303E-4</v>
      </c>
    </row>
    <row r="36" spans="1:31" x14ac:dyDescent="0.25">
      <c r="L36" t="s">
        <v>223</v>
      </c>
      <c r="M36" s="2">
        <f>M50+K50-F50</f>
        <v>75.019999999999982</v>
      </c>
      <c r="W36" s="133">
        <v>42590</v>
      </c>
      <c r="X36" s="10">
        <v>54.09</v>
      </c>
      <c r="Y36" s="10">
        <v>54.41</v>
      </c>
      <c r="Z36" s="10">
        <v>53.59</v>
      </c>
      <c r="AA36" s="10">
        <v>54.16</v>
      </c>
      <c r="AB36" s="95">
        <v>3780800</v>
      </c>
      <c r="AC36" s="10">
        <v>53.97</v>
      </c>
      <c r="AD36" s="2">
        <f t="shared" si="0"/>
        <v>0.81999999999999318</v>
      </c>
      <c r="AE36" s="138">
        <f t="shared" si="1"/>
        <v>7.6549663928304756E-3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42587</v>
      </c>
      <c r="X37" s="10">
        <v>53.43</v>
      </c>
      <c r="Y37" s="10">
        <v>53.99</v>
      </c>
      <c r="Z37" s="10">
        <v>53.31</v>
      </c>
      <c r="AA37" s="10">
        <v>53.75</v>
      </c>
      <c r="AB37" s="95">
        <v>3260900</v>
      </c>
      <c r="AC37" s="10">
        <v>53.56</v>
      </c>
      <c r="AD37" s="2">
        <f t="shared" si="0"/>
        <v>0.67999999999999972</v>
      </c>
      <c r="AE37" s="138">
        <f t="shared" si="1"/>
        <v>8.8528913166321388E-3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42586</v>
      </c>
      <c r="X38" s="10">
        <v>53.51</v>
      </c>
      <c r="Y38" s="10">
        <v>53.78</v>
      </c>
      <c r="Z38" s="10">
        <v>53.25</v>
      </c>
      <c r="AA38" s="10">
        <v>53.28</v>
      </c>
      <c r="AB38" s="95">
        <v>2537800</v>
      </c>
      <c r="AC38" s="10">
        <v>53.09</v>
      </c>
      <c r="AD38" s="2">
        <f t="shared" si="0"/>
        <v>0.53000000000000114</v>
      </c>
      <c r="AE38" s="138">
        <f t="shared" si="1"/>
        <v>-4.3135783945985606E-3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42585</v>
      </c>
      <c r="X39" s="10">
        <v>53.55</v>
      </c>
      <c r="Y39" s="10">
        <v>53.58</v>
      </c>
      <c r="Z39" s="10">
        <v>53.09</v>
      </c>
      <c r="AA39" s="10">
        <v>53.51</v>
      </c>
      <c r="AB39" s="95">
        <v>2780900</v>
      </c>
      <c r="AC39" s="10">
        <v>53.32</v>
      </c>
      <c r="AD39" s="2">
        <f t="shared" si="0"/>
        <v>0.48999999999999488</v>
      </c>
      <c r="AE39" s="138">
        <f t="shared" si="1"/>
        <v>-5.7803468208093012E-3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42584</v>
      </c>
      <c r="X40" s="10">
        <v>53.93</v>
      </c>
      <c r="Y40" s="10">
        <v>54.06</v>
      </c>
      <c r="Z40" s="10">
        <v>53.09</v>
      </c>
      <c r="AA40" s="10">
        <v>53.82</v>
      </c>
      <c r="AB40" s="95">
        <v>5514500</v>
      </c>
      <c r="AC40" s="10">
        <v>53.63</v>
      </c>
      <c r="AD40" s="2">
        <f t="shared" si="0"/>
        <v>0.96999999999999886</v>
      </c>
      <c r="AE40" s="138">
        <f t="shared" si="1"/>
        <v>-2.7891409445890414E-3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42583</v>
      </c>
      <c r="X41" s="10">
        <v>52.58</v>
      </c>
      <c r="Y41" s="10">
        <v>54.53</v>
      </c>
      <c r="Z41" s="10">
        <v>52.41</v>
      </c>
      <c r="AA41" s="10">
        <v>53.97</v>
      </c>
      <c r="AB41" s="95">
        <v>10461500</v>
      </c>
      <c r="AC41" s="10">
        <v>53.78</v>
      </c>
      <c r="AD41" s="2">
        <f t="shared" si="0"/>
        <v>2.1200000000000045</v>
      </c>
      <c r="AE41" s="138">
        <f t="shared" si="1"/>
        <v>2.8888463745934567E-2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42580</v>
      </c>
      <c r="X42" s="10">
        <v>51.82</v>
      </c>
      <c r="Y42" s="10">
        <v>53.75</v>
      </c>
      <c r="Z42" s="10">
        <v>51.82</v>
      </c>
      <c r="AA42" s="10">
        <v>52.46</v>
      </c>
      <c r="AB42" s="95">
        <v>11512700</v>
      </c>
      <c r="AC42" s="10">
        <v>52.27</v>
      </c>
      <c r="AD42" s="2">
        <f t="shared" si="0"/>
        <v>1.9299999999999997</v>
      </c>
      <c r="AE42" s="138">
        <f t="shared" si="1"/>
        <v>6.1966680211296365E-2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57.167000000000002</v>
      </c>
      <c r="Q43" s="34"/>
      <c r="R43" s="34"/>
      <c r="T43" s="128" t="s">
        <v>98</v>
      </c>
      <c r="U43" s="98">
        <v>52.36</v>
      </c>
      <c r="W43" s="133">
        <v>42579</v>
      </c>
      <c r="X43" s="10">
        <v>49.09</v>
      </c>
      <c r="Y43" s="10">
        <v>49.51</v>
      </c>
      <c r="Z43" s="10">
        <v>48.78</v>
      </c>
      <c r="AA43" s="10">
        <v>49.39</v>
      </c>
      <c r="AB43" s="95">
        <v>3742400</v>
      </c>
      <c r="AC43" s="10">
        <v>49.22</v>
      </c>
      <c r="AD43" s="2">
        <f t="shared" si="0"/>
        <v>0.72999999999999687</v>
      </c>
      <c r="AE43" s="138">
        <f t="shared" si="1"/>
        <v>4.6948356807510194E-3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56.647300000000001</v>
      </c>
      <c r="Q44" s="34"/>
      <c r="R44" s="34"/>
      <c r="T44" s="93" t="s">
        <v>99</v>
      </c>
      <c r="U44" s="88">
        <v>52.51</v>
      </c>
      <c r="W44" s="133">
        <v>42578</v>
      </c>
      <c r="X44" s="10">
        <v>49.58</v>
      </c>
      <c r="Y44" s="10">
        <v>49.93</v>
      </c>
      <c r="Z44" s="10">
        <v>48.99</v>
      </c>
      <c r="AA44" s="10">
        <v>49.16</v>
      </c>
      <c r="AB44" s="95">
        <v>3298700</v>
      </c>
      <c r="AC44" s="10">
        <v>48.99</v>
      </c>
      <c r="AD44" s="2">
        <f t="shared" si="0"/>
        <v>0.93999999999999773</v>
      </c>
      <c r="AE44" s="138">
        <f t="shared" si="1"/>
        <v>-8.0988054261995623E-3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56.127600000000001</v>
      </c>
      <c r="Q45" s="34"/>
      <c r="R45" s="34"/>
      <c r="T45" s="93" t="s">
        <v>100</v>
      </c>
      <c r="U45" s="88" t="s">
        <v>485</v>
      </c>
      <c r="W45" s="133">
        <v>42577</v>
      </c>
      <c r="X45" s="10">
        <v>49.09</v>
      </c>
      <c r="Y45" s="10">
        <v>49.63</v>
      </c>
      <c r="Z45" s="10">
        <v>49.01</v>
      </c>
      <c r="AA45" s="10">
        <v>49.56</v>
      </c>
      <c r="AB45" s="95">
        <v>3131300</v>
      </c>
      <c r="AC45" s="10">
        <v>49.39</v>
      </c>
      <c r="AD45" s="2">
        <f t="shared" si="0"/>
        <v>0.62000000000000455</v>
      </c>
      <c r="AE45" s="138">
        <f t="shared" si="1"/>
        <v>1.209016393442619E-2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55.607900000000001</v>
      </c>
      <c r="Q46" s="83"/>
      <c r="R46" s="34"/>
      <c r="T46" s="93" t="s">
        <v>101</v>
      </c>
      <c r="U46" s="88" t="s">
        <v>486</v>
      </c>
      <c r="W46" s="133">
        <v>42576</v>
      </c>
      <c r="X46" s="10">
        <v>48.75</v>
      </c>
      <c r="Y46" s="10">
        <v>49</v>
      </c>
      <c r="Z46" s="10">
        <v>48.42</v>
      </c>
      <c r="AA46" s="10">
        <v>48.97</v>
      </c>
      <c r="AB46" s="95">
        <v>1879800</v>
      </c>
      <c r="AC46" s="10">
        <v>48.8</v>
      </c>
      <c r="AD46" s="2">
        <f t="shared" si="0"/>
        <v>0.57999999999999829</v>
      </c>
      <c r="AE46" s="138">
        <f t="shared" si="1"/>
        <v>-2.0487604998986608E-4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55.088200000000001</v>
      </c>
      <c r="Q47" s="83"/>
      <c r="R47" s="34"/>
      <c r="T47" s="93" t="s">
        <v>102</v>
      </c>
      <c r="U47" s="88">
        <v>59.57</v>
      </c>
      <c r="W47" s="133">
        <v>42573</v>
      </c>
      <c r="X47" s="10">
        <v>48.74</v>
      </c>
      <c r="Y47" s="10">
        <v>49.08</v>
      </c>
      <c r="Z47" s="10">
        <v>48.68</v>
      </c>
      <c r="AA47" s="10">
        <v>48.98</v>
      </c>
      <c r="AB47" s="95">
        <v>2673500</v>
      </c>
      <c r="AC47" s="10">
        <v>48.81</v>
      </c>
      <c r="AD47" s="2">
        <f t="shared" si="0"/>
        <v>0.39999999999999858</v>
      </c>
      <c r="AE47" s="138">
        <f t="shared" si="1"/>
        <v>7.4303405572755388E-3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54.5685</v>
      </c>
      <c r="Q48" s="83"/>
      <c r="R48" s="34"/>
      <c r="T48" s="93" t="s">
        <v>103</v>
      </c>
      <c r="U48" s="88">
        <v>1.21637</v>
      </c>
      <c r="W48" s="133">
        <v>42572</v>
      </c>
      <c r="X48" s="10">
        <v>48.71</v>
      </c>
      <c r="Y48" s="10">
        <v>48.83</v>
      </c>
      <c r="Z48" s="10">
        <v>48.45</v>
      </c>
      <c r="AA48" s="10">
        <v>48.62</v>
      </c>
      <c r="AB48" s="95">
        <v>2463600</v>
      </c>
      <c r="AC48" s="10">
        <v>48.45</v>
      </c>
      <c r="AD48" s="2">
        <f t="shared" si="0"/>
        <v>0.37999999999999545</v>
      </c>
      <c r="AE48" s="138">
        <f t="shared" si="1"/>
        <v>-4.3156596794080571E-3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54.0488</v>
      </c>
      <c r="Q49" s="83"/>
      <c r="R49" s="34"/>
      <c r="T49" s="93" t="s">
        <v>123</v>
      </c>
      <c r="U49" s="88" t="s">
        <v>309</v>
      </c>
      <c r="W49" s="133">
        <v>42571</v>
      </c>
      <c r="X49" s="10">
        <v>48.24</v>
      </c>
      <c r="Y49" s="10">
        <v>48.89</v>
      </c>
      <c r="Z49" s="10">
        <v>48.07</v>
      </c>
      <c r="AA49" s="10">
        <v>48.83</v>
      </c>
      <c r="AB49" s="95">
        <v>2701700</v>
      </c>
      <c r="AC49" s="10">
        <v>48.66</v>
      </c>
      <c r="AD49" s="2">
        <f t="shared" si="0"/>
        <v>0.82000000000000028</v>
      </c>
      <c r="AE49" s="138">
        <f t="shared" si="1"/>
        <v>1.6503029036975203E-2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53.5291</v>
      </c>
      <c r="Q50" s="83"/>
      <c r="R50" s="34"/>
      <c r="T50" s="93"/>
      <c r="U50" s="88"/>
      <c r="W50" s="133">
        <v>42570</v>
      </c>
      <c r="X50" s="10">
        <v>48.09</v>
      </c>
      <c r="Y50" s="10">
        <v>48.39</v>
      </c>
      <c r="Z50" s="10">
        <v>47.41</v>
      </c>
      <c r="AA50" s="10">
        <v>48.04</v>
      </c>
      <c r="AB50" s="95">
        <v>2349800</v>
      </c>
      <c r="AC50" s="10">
        <v>47.87</v>
      </c>
      <c r="AD50" s="2">
        <f t="shared" si="0"/>
        <v>0.98000000000000398</v>
      </c>
      <c r="AE50" s="138">
        <f t="shared" si="1"/>
        <v>-5.6086414624013647E-3</v>
      </c>
    </row>
    <row r="51" spans="1:31" x14ac:dyDescent="0.25">
      <c r="G51" s="2"/>
      <c r="O51" s="83">
        <v>1.02</v>
      </c>
      <c r="P51" s="83">
        <f t="shared" si="5"/>
        <v>53.009399999999999</v>
      </c>
      <c r="Q51" s="83"/>
      <c r="R51" s="34"/>
      <c r="T51" s="93" t="s">
        <v>105</v>
      </c>
      <c r="U51" s="88" t="s">
        <v>487</v>
      </c>
      <c r="W51" s="133">
        <v>42569</v>
      </c>
      <c r="X51" s="10">
        <v>48.61</v>
      </c>
      <c r="Y51" s="10">
        <v>48.84</v>
      </c>
      <c r="Z51" s="10">
        <v>48.13</v>
      </c>
      <c r="AA51" s="10">
        <v>48.31</v>
      </c>
      <c r="AB51" s="95">
        <v>2853400</v>
      </c>
      <c r="AC51" s="10">
        <v>48.14</v>
      </c>
      <c r="AD51" s="2">
        <f t="shared" si="0"/>
        <v>0.71000000000000085</v>
      </c>
      <c r="AE51" s="138">
        <f t="shared" si="1"/>
        <v>-7.831821929101479E-3</v>
      </c>
    </row>
    <row r="52" spans="1:31" x14ac:dyDescent="0.25">
      <c r="O52" s="83">
        <v>1.01</v>
      </c>
      <c r="P52" s="83">
        <f t="shared" si="5"/>
        <v>52.489699999999999</v>
      </c>
      <c r="Q52" s="83"/>
      <c r="R52" s="34"/>
      <c r="T52" s="93" t="s">
        <v>106</v>
      </c>
      <c r="U52" s="88" t="s">
        <v>330</v>
      </c>
      <c r="W52" s="133">
        <v>42566</v>
      </c>
      <c r="X52" s="10">
        <v>48.8</v>
      </c>
      <c r="Y52" s="10">
        <v>48.96</v>
      </c>
      <c r="Z52" s="10">
        <v>48.55</v>
      </c>
      <c r="AA52" s="10">
        <v>48.69</v>
      </c>
      <c r="AB52" s="95">
        <v>2316100</v>
      </c>
      <c r="AC52" s="10">
        <v>48.52</v>
      </c>
      <c r="AD52" s="2">
        <f t="shared" si="0"/>
        <v>0.41000000000000369</v>
      </c>
      <c r="AE52" s="138">
        <f t="shared" si="1"/>
        <v>-6.1791967044266816E-4</v>
      </c>
    </row>
    <row r="53" spans="1:31" x14ac:dyDescent="0.25">
      <c r="O53" s="83">
        <v>1</v>
      </c>
      <c r="P53" s="83">
        <f t="shared" si="5"/>
        <v>51.97</v>
      </c>
      <c r="Q53" s="83"/>
      <c r="R53" s="34"/>
      <c r="T53" s="93" t="s">
        <v>107</v>
      </c>
      <c r="U53" s="90">
        <v>2482659</v>
      </c>
      <c r="W53" s="133">
        <v>42565</v>
      </c>
      <c r="X53" s="10">
        <v>49.24</v>
      </c>
      <c r="Y53" s="10">
        <v>49.5</v>
      </c>
      <c r="Z53" s="10">
        <v>48.64</v>
      </c>
      <c r="AA53" s="10">
        <v>48.72</v>
      </c>
      <c r="AB53" s="95">
        <v>2921200</v>
      </c>
      <c r="AC53" s="10">
        <v>48.55</v>
      </c>
      <c r="AD53" s="2">
        <f t="shared" si="0"/>
        <v>0.85999999999999943</v>
      </c>
      <c r="AE53" s="138">
        <f t="shared" si="1"/>
        <v>-5.1229508196721785E-3</v>
      </c>
    </row>
    <row r="54" spans="1:31" x14ac:dyDescent="0.25">
      <c r="O54" s="83">
        <v>0.99</v>
      </c>
      <c r="P54" s="83">
        <f t="shared" si="5"/>
        <v>51.450299999999999</v>
      </c>
      <c r="Q54" s="83"/>
      <c r="R54" s="34"/>
      <c r="T54" s="93" t="s">
        <v>110</v>
      </c>
      <c r="U54" s="90">
        <v>4061890</v>
      </c>
      <c r="W54" s="133">
        <v>42564</v>
      </c>
      <c r="X54" s="10">
        <v>49.29</v>
      </c>
      <c r="Y54" s="10">
        <v>49.41</v>
      </c>
      <c r="Z54" s="10">
        <v>48.61</v>
      </c>
      <c r="AA54" s="10">
        <v>48.97</v>
      </c>
      <c r="AB54" s="95">
        <v>2958700</v>
      </c>
      <c r="AC54" s="10">
        <v>48.8</v>
      </c>
      <c r="AD54" s="2">
        <f t="shared" si="0"/>
        <v>0.79999999999999716</v>
      </c>
      <c r="AE54" s="138">
        <f t="shared" si="1"/>
        <v>-6.514657980456029E-3</v>
      </c>
    </row>
    <row r="55" spans="1:31" x14ac:dyDescent="0.25">
      <c r="O55" s="83">
        <v>0.98</v>
      </c>
      <c r="P55" s="83">
        <f t="shared" si="5"/>
        <v>50.930599999999998</v>
      </c>
      <c r="Q55" s="83"/>
      <c r="T55" s="93" t="s">
        <v>108</v>
      </c>
      <c r="U55" s="88" t="s">
        <v>488</v>
      </c>
      <c r="W55" s="133">
        <v>42563</v>
      </c>
      <c r="X55" s="10">
        <v>49.09</v>
      </c>
      <c r="Y55" s="10">
        <v>49.42</v>
      </c>
      <c r="Z55" s="10">
        <v>48.88</v>
      </c>
      <c r="AA55" s="10">
        <v>49.29</v>
      </c>
      <c r="AB55" s="95">
        <v>10751400</v>
      </c>
      <c r="AC55" s="10">
        <v>49.12</v>
      </c>
      <c r="AD55" s="2">
        <f t="shared" si="0"/>
        <v>0.53999999999999915</v>
      </c>
      <c r="AE55" s="138">
        <f t="shared" si="1"/>
        <v>1.4456836018174268E-2</v>
      </c>
    </row>
    <row r="56" spans="1:31" x14ac:dyDescent="0.25">
      <c r="O56" s="83">
        <v>0.97</v>
      </c>
      <c r="P56" s="83">
        <f t="shared" si="5"/>
        <v>50.410899999999998</v>
      </c>
      <c r="Q56" s="83"/>
      <c r="T56" s="93" t="s">
        <v>111</v>
      </c>
      <c r="U56" s="88">
        <v>50.41</v>
      </c>
      <c r="W56" s="133">
        <v>42562</v>
      </c>
      <c r="X56" s="10">
        <v>48.93</v>
      </c>
      <c r="Y56" s="10">
        <v>49.33</v>
      </c>
      <c r="Z56" s="10">
        <v>48.56</v>
      </c>
      <c r="AA56" s="10">
        <v>48.59</v>
      </c>
      <c r="AB56" s="95">
        <v>5338500</v>
      </c>
      <c r="AC56" s="10">
        <v>48.42</v>
      </c>
      <c r="AD56" s="2">
        <f t="shared" si="0"/>
        <v>0.76999999999999602</v>
      </c>
      <c r="AE56" s="138">
        <f t="shared" si="1"/>
        <v>-5.5452865064694601E-3</v>
      </c>
    </row>
    <row r="57" spans="1:31" x14ac:dyDescent="0.25">
      <c r="O57" s="83">
        <v>0.96</v>
      </c>
      <c r="P57" s="83">
        <f t="shared" si="5"/>
        <v>49.891199999999998</v>
      </c>
      <c r="Q57" s="83"/>
      <c r="T57" s="93" t="s">
        <v>112</v>
      </c>
      <c r="U57" s="88">
        <v>1.03</v>
      </c>
      <c r="W57" s="133">
        <v>42559</v>
      </c>
      <c r="X57" s="10">
        <v>48.52</v>
      </c>
      <c r="Y57" s="10">
        <v>49.2</v>
      </c>
      <c r="Z57" s="10">
        <v>48.43</v>
      </c>
      <c r="AA57" s="10">
        <v>48.86</v>
      </c>
      <c r="AB57" s="95">
        <v>3488200</v>
      </c>
      <c r="AC57" s="10">
        <v>48.69</v>
      </c>
      <c r="AD57" s="2">
        <f t="shared" si="0"/>
        <v>0.77000000000000313</v>
      </c>
      <c r="AE57" s="138">
        <f t="shared" si="1"/>
        <v>1.5644555694618312E-2</v>
      </c>
    </row>
    <row r="58" spans="1:31" x14ac:dyDescent="0.25">
      <c r="O58" s="83">
        <v>0.95</v>
      </c>
      <c r="P58" s="83">
        <f t="shared" si="5"/>
        <v>49.371499999999997</v>
      </c>
      <c r="Q58" s="83"/>
      <c r="T58" s="93" t="s">
        <v>109</v>
      </c>
      <c r="U58" s="88" t="s">
        <v>489</v>
      </c>
      <c r="W58" s="133">
        <v>42558</v>
      </c>
      <c r="X58" s="10">
        <v>48.19</v>
      </c>
      <c r="Y58" s="10">
        <v>48.62</v>
      </c>
      <c r="Z58" s="10">
        <v>47.68</v>
      </c>
      <c r="AA58" s="10">
        <v>48.11</v>
      </c>
      <c r="AB58" s="95">
        <v>2793300</v>
      </c>
      <c r="AC58" s="10">
        <v>47.94</v>
      </c>
      <c r="AD58" s="2">
        <f t="shared" si="0"/>
        <v>0.93999999999999773</v>
      </c>
      <c r="AE58" s="138">
        <f t="shared" si="1"/>
        <v>-1.2500000000000844E-3</v>
      </c>
    </row>
    <row r="59" spans="1:31" x14ac:dyDescent="0.25">
      <c r="O59" s="83">
        <v>0.94</v>
      </c>
      <c r="P59" s="83">
        <f t="shared" si="5"/>
        <v>48.851799999999997</v>
      </c>
      <c r="Q59" s="83"/>
      <c r="W59" s="133">
        <v>42557</v>
      </c>
      <c r="X59" s="10">
        <v>47.76</v>
      </c>
      <c r="Y59" s="10">
        <v>48.2</v>
      </c>
      <c r="Z59" s="10">
        <v>47.07</v>
      </c>
      <c r="AA59" s="10">
        <v>48.17</v>
      </c>
      <c r="AB59" s="95">
        <v>5170100</v>
      </c>
      <c r="AC59" s="10">
        <v>48</v>
      </c>
      <c r="AD59" s="2">
        <f t="shared" si="0"/>
        <v>1.1300000000000026</v>
      </c>
      <c r="AE59" s="138">
        <f t="shared" si="1"/>
        <v>3.1347962382444194E-3</v>
      </c>
    </row>
    <row r="60" spans="1:31" x14ac:dyDescent="0.25">
      <c r="O60" s="83">
        <v>0.93</v>
      </c>
      <c r="P60" s="83">
        <f t="shared" si="5"/>
        <v>48.332100000000004</v>
      </c>
      <c r="Q60" s="83"/>
      <c r="W60" s="133">
        <v>42556</v>
      </c>
      <c r="X60" s="10">
        <v>48.41</v>
      </c>
      <c r="Y60" s="10">
        <v>48.69</v>
      </c>
      <c r="Z60" s="10">
        <v>47.51</v>
      </c>
      <c r="AA60" s="10">
        <v>48.02</v>
      </c>
      <c r="AB60" s="95">
        <v>3022000</v>
      </c>
      <c r="AC60" s="10">
        <v>47.85</v>
      </c>
      <c r="AD60" s="2">
        <f t="shared" si="0"/>
        <v>1.1799999999999997</v>
      </c>
      <c r="AE60" s="138">
        <f t="shared" si="1"/>
        <v>-1.5634643077556021E-2</v>
      </c>
    </row>
    <row r="61" spans="1:31" x14ac:dyDescent="0.25">
      <c r="O61" s="83">
        <v>0.92</v>
      </c>
      <c r="P61" s="83">
        <f t="shared" si="5"/>
        <v>47.812400000000004</v>
      </c>
      <c r="Q61" s="83"/>
      <c r="W61" s="133">
        <v>42552</v>
      </c>
      <c r="X61" s="10">
        <v>48.57</v>
      </c>
      <c r="Y61" s="10">
        <v>49.26</v>
      </c>
      <c r="Z61" s="10">
        <v>48.47</v>
      </c>
      <c r="AA61" s="10">
        <v>48.78</v>
      </c>
      <c r="AB61" s="95">
        <v>3187000</v>
      </c>
      <c r="AC61" s="10">
        <v>48.61</v>
      </c>
      <c r="AD61" s="2">
        <f t="shared" si="0"/>
        <v>0.78999999999999915</v>
      </c>
      <c r="AE61" s="138">
        <f t="shared" si="1"/>
        <v>4.3388429752067026E-3</v>
      </c>
    </row>
    <row r="62" spans="1:31" x14ac:dyDescent="0.25">
      <c r="O62" s="83">
        <v>0.91</v>
      </c>
      <c r="P62" s="83">
        <f t="shared" si="5"/>
        <v>47.292700000000004</v>
      </c>
      <c r="Q62" s="83"/>
      <c r="W62" s="133">
        <v>42551</v>
      </c>
      <c r="X62" s="10">
        <v>47.88</v>
      </c>
      <c r="Y62" s="10">
        <v>48.7</v>
      </c>
      <c r="Z62" s="10">
        <v>47.6</v>
      </c>
      <c r="AA62" s="10">
        <v>48.57</v>
      </c>
      <c r="AB62" s="95">
        <v>4978000</v>
      </c>
      <c r="AC62" s="10">
        <v>48.4</v>
      </c>
      <c r="AD62" s="2">
        <f t="shared" si="0"/>
        <v>1.1000000000000014</v>
      </c>
      <c r="AE62" s="138">
        <f t="shared" si="1"/>
        <v>1.5313614432557188E-2</v>
      </c>
    </row>
    <row r="63" spans="1:31" x14ac:dyDescent="0.25">
      <c r="O63" s="83">
        <v>0.9</v>
      </c>
      <c r="P63" s="83">
        <f t="shared" si="5"/>
        <v>46.773000000000003</v>
      </c>
      <c r="Q63" s="83"/>
      <c r="W63" s="133">
        <v>42550</v>
      </c>
      <c r="X63" s="10">
        <v>47.53</v>
      </c>
      <c r="Y63" s="10">
        <v>48.19</v>
      </c>
      <c r="Z63" s="10">
        <v>47.53</v>
      </c>
      <c r="AA63" s="10">
        <v>47.84</v>
      </c>
      <c r="AB63" s="95">
        <v>4270600</v>
      </c>
      <c r="AC63" s="10">
        <v>47.67</v>
      </c>
      <c r="AD63" s="2">
        <f t="shared" si="0"/>
        <v>0.65999999999999659</v>
      </c>
      <c r="AE63" s="138">
        <f t="shared" si="1"/>
        <v>1.8807437486642486E-2</v>
      </c>
    </row>
    <row r="64" spans="1:31" x14ac:dyDescent="0.25">
      <c r="O64" s="34"/>
      <c r="W64" s="133">
        <v>42549</v>
      </c>
      <c r="X64" s="10">
        <v>45.67</v>
      </c>
      <c r="Y64" s="10">
        <v>46.96</v>
      </c>
      <c r="Z64" s="10">
        <v>45.57</v>
      </c>
      <c r="AA64" s="10">
        <v>46.96</v>
      </c>
      <c r="AB64" s="95">
        <v>5266700</v>
      </c>
      <c r="AC64" s="10">
        <v>46.79</v>
      </c>
      <c r="AD64" s="2">
        <f t="shared" si="0"/>
        <v>1.3900000000000006</v>
      </c>
      <c r="AE64" s="138">
        <f t="shared" si="1"/>
        <v>4.1629563668744485E-2</v>
      </c>
    </row>
    <row r="65" spans="15:31" x14ac:dyDescent="0.25">
      <c r="W65" s="133">
        <v>42548</v>
      </c>
      <c r="X65" s="10">
        <v>45.85</v>
      </c>
      <c r="Y65" s="10">
        <v>45.96</v>
      </c>
      <c r="Z65" s="10">
        <v>44.83</v>
      </c>
      <c r="AA65" s="10">
        <v>45.08</v>
      </c>
      <c r="AB65" s="95">
        <v>6297100</v>
      </c>
      <c r="AC65" s="10">
        <v>44.92</v>
      </c>
      <c r="AD65" s="2">
        <f t="shared" si="0"/>
        <v>1.1300000000000026</v>
      </c>
      <c r="AE65" s="138">
        <f t="shared" si="1"/>
        <v>-3.085221143473571E-2</v>
      </c>
    </row>
    <row r="66" spans="15:31" x14ac:dyDescent="0.25">
      <c r="W66" s="133">
        <v>42545</v>
      </c>
      <c r="X66" s="10">
        <v>47.1</v>
      </c>
      <c r="Y66" s="10">
        <v>48.16</v>
      </c>
      <c r="Z66" s="10">
        <v>46.27</v>
      </c>
      <c r="AA66" s="10">
        <v>46.51</v>
      </c>
      <c r="AB66" s="95">
        <v>8470500</v>
      </c>
      <c r="AC66" s="10">
        <v>46.35</v>
      </c>
      <c r="AD66" s="2">
        <f t="shared" si="0"/>
        <v>1.8899999999999935</v>
      </c>
      <c r="AE66" s="138">
        <f t="shared" si="1"/>
        <v>-5.9646987218502701E-2</v>
      </c>
    </row>
    <row r="67" spans="15:31" x14ac:dyDescent="0.25">
      <c r="W67" s="133">
        <v>42544</v>
      </c>
      <c r="X67" s="10">
        <v>49.02</v>
      </c>
      <c r="Y67" s="10">
        <v>49.49</v>
      </c>
      <c r="Z67" s="10">
        <v>48.99</v>
      </c>
      <c r="AA67" s="10">
        <v>49.46</v>
      </c>
      <c r="AB67" s="95">
        <v>3091700</v>
      </c>
      <c r="AC67" s="10">
        <v>49.29</v>
      </c>
      <c r="AD67" s="2">
        <f>Y67-Z67</f>
        <v>0.5</v>
      </c>
      <c r="AE67" s="138">
        <f>AC67/AC68-1</f>
        <v>1.8178062383805038E-2</v>
      </c>
    </row>
    <row r="68" spans="15:31" x14ac:dyDescent="0.25">
      <c r="W68" s="133">
        <v>42543</v>
      </c>
      <c r="X68" s="10">
        <v>48.51</v>
      </c>
      <c r="Y68" s="10">
        <v>49.06</v>
      </c>
      <c r="Z68" s="10">
        <v>48.43</v>
      </c>
      <c r="AA68" s="10">
        <v>48.58</v>
      </c>
      <c r="AB68" s="95">
        <v>3230600</v>
      </c>
      <c r="AC68" s="10">
        <v>48.41</v>
      </c>
      <c r="AD68" s="2">
        <f>Y68-Z68</f>
        <v>0.63000000000000256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1" priority="33">
      <formula>F25&gt;0</formula>
    </cfRule>
    <cfRule type="expression" dxfId="250" priority="34">
      <formula>F25&lt;0</formula>
    </cfRule>
  </conditionalFormatting>
  <conditionalFormatting sqref="H25:H27">
    <cfRule type="expression" dxfId="249" priority="31">
      <formula>H25&gt;0</formula>
    </cfRule>
    <cfRule type="expression" dxfId="248" priority="32">
      <formula>H25&lt;0</formula>
    </cfRule>
  </conditionalFormatting>
  <conditionalFormatting sqref="H28">
    <cfRule type="expression" dxfId="247" priority="29">
      <formula>H28&gt;0</formula>
    </cfRule>
    <cfRule type="expression" dxfId="246" priority="30">
      <formula>H28&lt;0</formula>
    </cfRule>
  </conditionalFormatting>
  <conditionalFormatting sqref="H29">
    <cfRule type="expression" dxfId="245" priority="27">
      <formula>H29&gt;0</formula>
    </cfRule>
    <cfRule type="expression" dxfId="244" priority="28">
      <formula>H29&lt;0</formula>
    </cfRule>
  </conditionalFormatting>
  <conditionalFormatting sqref="H30:H34">
    <cfRule type="expression" dxfId="243" priority="25">
      <formula>H30&gt;0</formula>
    </cfRule>
    <cfRule type="expression" dxfId="242" priority="26">
      <formula>H30&lt;0</formula>
    </cfRule>
  </conditionalFormatting>
  <conditionalFormatting sqref="F21:F24">
    <cfRule type="expression" dxfId="241" priority="23">
      <formula>F21&gt;0</formula>
    </cfRule>
    <cfRule type="expression" dxfId="240" priority="24">
      <formula>F21&lt;0</formula>
    </cfRule>
  </conditionalFormatting>
  <conditionalFormatting sqref="H21:H24">
    <cfRule type="expression" dxfId="239" priority="21">
      <formula>H21&gt;0</formula>
    </cfRule>
    <cfRule type="expression" dxfId="238" priority="22">
      <formula>H21&lt;0</formula>
    </cfRule>
  </conditionalFormatting>
  <conditionalFormatting sqref="F30:F31">
    <cfRule type="expression" dxfId="237" priority="17">
      <formula>F30&gt;0</formula>
    </cfRule>
    <cfRule type="expression" dxfId="236" priority="18">
      <formula>F30&lt;0</formula>
    </cfRule>
  </conditionalFormatting>
  <conditionalFormatting sqref="I25:I27">
    <cfRule type="expression" dxfId="235" priority="15">
      <formula>I25&gt;0</formula>
    </cfRule>
    <cfRule type="expression" dxfId="234" priority="16">
      <formula>I25&lt;0</formula>
    </cfRule>
  </conditionalFormatting>
  <conditionalFormatting sqref="I28">
    <cfRule type="expression" dxfId="233" priority="13">
      <formula>I28&gt;0</formula>
    </cfRule>
    <cfRule type="expression" dxfId="232" priority="14">
      <formula>I28&lt;0</formula>
    </cfRule>
  </conditionalFormatting>
  <conditionalFormatting sqref="I29">
    <cfRule type="expression" dxfId="231" priority="11">
      <formula>I29&gt;0</formula>
    </cfRule>
    <cfRule type="expression" dxfId="230" priority="12">
      <formula>I29&lt;0</formula>
    </cfRule>
  </conditionalFormatting>
  <conditionalFormatting sqref="I30:I34">
    <cfRule type="expression" dxfId="229" priority="9">
      <formula>I30&gt;0</formula>
    </cfRule>
    <cfRule type="expression" dxfId="228" priority="10">
      <formula>I30&lt;0</formula>
    </cfRule>
  </conditionalFormatting>
  <conditionalFormatting sqref="I21:I24">
    <cfRule type="expression" dxfId="227" priority="7">
      <formula>I21&gt;0</formula>
    </cfRule>
    <cfRule type="expression" dxfId="226" priority="8">
      <formula>I21&lt;0</formula>
    </cfRule>
  </conditionalFormatting>
  <conditionalFormatting sqref="F32">
    <cfRule type="expression" dxfId="225" priority="5">
      <formula>F32&gt;0</formula>
    </cfRule>
    <cfRule type="expression" dxfId="224" priority="6">
      <formula>F32&lt;0</formula>
    </cfRule>
  </conditionalFormatting>
  <conditionalFormatting sqref="Q8">
    <cfRule type="expression" dxfId="223" priority="1">
      <formula>Q8&gt;0</formula>
    </cfRule>
    <cfRule type="expression" dxfId="222" priority="2">
      <formula>Q8&lt;0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42636</v>
      </c>
      <c r="X2" s="10">
        <v>50.07</v>
      </c>
      <c r="Y2" s="10">
        <v>51.06</v>
      </c>
      <c r="Z2" s="10">
        <v>50.07</v>
      </c>
      <c r="AA2" s="10">
        <v>50.51</v>
      </c>
      <c r="AB2" s="95">
        <v>1666500</v>
      </c>
      <c r="AC2" s="10">
        <v>50.51</v>
      </c>
      <c r="AD2" s="2">
        <f>Y2-Z2</f>
        <v>0.99000000000000199</v>
      </c>
      <c r="AE2" s="138">
        <f>AC2/AC3-1</f>
        <v>7.9824386350029197E-3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50.51</v>
      </c>
      <c r="T3" s="1">
        <v>42312</v>
      </c>
      <c r="U3" t="s">
        <v>152</v>
      </c>
      <c r="W3" s="133">
        <v>42635</v>
      </c>
      <c r="X3" s="10">
        <v>50.05</v>
      </c>
      <c r="Y3" s="10">
        <v>50.41</v>
      </c>
      <c r="Z3" s="10">
        <v>49.78</v>
      </c>
      <c r="AA3" s="10">
        <v>50.11</v>
      </c>
      <c r="AB3" s="95">
        <v>1552100</v>
      </c>
      <c r="AC3" s="10">
        <v>50.11</v>
      </c>
      <c r="AD3" s="2">
        <f t="shared" ref="AD3:AD66" si="0">Y3-Z3</f>
        <v>0.62999999999999545</v>
      </c>
      <c r="AE3" s="138">
        <f t="shared" ref="AE3:AE66" si="1">AC3/AC4-1</f>
        <v>5.4173354735151946E-3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50.51</v>
      </c>
      <c r="R4" s="529">
        <v>8.0000000000000002E-3</v>
      </c>
      <c r="W4" s="133">
        <v>42634</v>
      </c>
      <c r="X4" s="10">
        <v>49.22</v>
      </c>
      <c r="Y4" s="10">
        <v>49.88</v>
      </c>
      <c r="Z4" s="10">
        <v>48.88</v>
      </c>
      <c r="AA4" s="10">
        <v>49.84</v>
      </c>
      <c r="AB4" s="95">
        <v>1699100</v>
      </c>
      <c r="AC4" s="10">
        <v>49.84</v>
      </c>
      <c r="AD4" s="2">
        <f t="shared" si="0"/>
        <v>1</v>
      </c>
      <c r="AE4" s="138">
        <f t="shared" si="1"/>
        <v>1.4657980456026287E-2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42633</v>
      </c>
      <c r="X5" s="10">
        <v>49.86</v>
      </c>
      <c r="Y5" s="10">
        <v>49.9</v>
      </c>
      <c r="Z5" s="10">
        <v>48.78</v>
      </c>
      <c r="AA5" s="10">
        <v>49.12</v>
      </c>
      <c r="AB5" s="95">
        <v>1756300</v>
      </c>
      <c r="AC5" s="10">
        <v>49.12</v>
      </c>
      <c r="AD5" s="2">
        <f t="shared" si="0"/>
        <v>1.1199999999999974</v>
      </c>
      <c r="AE5" s="138">
        <f t="shared" si="1"/>
        <v>-1.0076582023377689E-2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42632</v>
      </c>
      <c r="X6" s="10">
        <v>48.07</v>
      </c>
      <c r="Y6" s="10">
        <v>49.94</v>
      </c>
      <c r="Z6" s="10">
        <v>47.97</v>
      </c>
      <c r="AA6" s="10">
        <v>49.62</v>
      </c>
      <c r="AB6" s="95">
        <v>3371500</v>
      </c>
      <c r="AC6" s="10">
        <v>49.62</v>
      </c>
      <c r="AD6" s="2">
        <f t="shared" si="0"/>
        <v>1.9699999999999989</v>
      </c>
      <c r="AE6" s="138">
        <f t="shared" si="1"/>
        <v>3.699059561128526E-2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42629</v>
      </c>
      <c r="X7" s="10">
        <v>47.44</v>
      </c>
      <c r="Y7" s="10">
        <v>47.94</v>
      </c>
      <c r="Z7" s="10">
        <v>47.14</v>
      </c>
      <c r="AA7" s="10">
        <v>47.85</v>
      </c>
      <c r="AB7" s="95">
        <v>4172600</v>
      </c>
      <c r="AC7" s="10">
        <v>47.85</v>
      </c>
      <c r="AD7" s="2">
        <f t="shared" si="0"/>
        <v>0.79999999999999716</v>
      </c>
      <c r="AE7" s="138">
        <f t="shared" si="1"/>
        <v>3.5654362416108754E-3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47.09</v>
      </c>
      <c r="Y8" s="10">
        <v>47.76</v>
      </c>
      <c r="Z8" s="10">
        <v>46.85</v>
      </c>
      <c r="AA8" s="10">
        <v>47.68</v>
      </c>
      <c r="AB8" s="95">
        <v>1823800</v>
      </c>
      <c r="AC8" s="10">
        <v>47.68</v>
      </c>
      <c r="AD8" s="2">
        <f t="shared" si="0"/>
        <v>0.90999999999999659</v>
      </c>
      <c r="AE8" s="138">
        <f t="shared" si="1"/>
        <v>4.0008422825856815E-3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42627</v>
      </c>
      <c r="X9" s="10">
        <v>47.38</v>
      </c>
      <c r="Y9" s="10">
        <v>47.66</v>
      </c>
      <c r="Z9" s="10">
        <v>46.98</v>
      </c>
      <c r="AA9" s="10">
        <v>47.49</v>
      </c>
      <c r="AB9" s="95">
        <v>1831800</v>
      </c>
      <c r="AC9" s="10">
        <v>47.49</v>
      </c>
      <c r="AD9" s="2">
        <f t="shared" si="0"/>
        <v>0.67999999999999972</v>
      </c>
      <c r="AE9" s="138">
        <f t="shared" si="1"/>
        <v>-2.1052631578943881E-4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42626</v>
      </c>
      <c r="X10" s="10">
        <v>48.09</v>
      </c>
      <c r="Y10" s="10">
        <v>48.24</v>
      </c>
      <c r="Z10" s="10">
        <v>47.01</v>
      </c>
      <c r="AA10" s="10">
        <v>47.5</v>
      </c>
      <c r="AB10" s="95">
        <v>1529800</v>
      </c>
      <c r="AC10" s="10">
        <v>47.5</v>
      </c>
      <c r="AD10" s="2">
        <f t="shared" si="0"/>
        <v>1.230000000000004</v>
      </c>
      <c r="AE10" s="138">
        <f t="shared" si="1"/>
        <v>-1.6766714965845586E-2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42625</v>
      </c>
      <c r="X11" s="10">
        <v>47.46</v>
      </c>
      <c r="Y11" s="10">
        <v>48.54</v>
      </c>
      <c r="Z11" s="10">
        <v>47.3</v>
      </c>
      <c r="AA11" s="10">
        <v>48.31</v>
      </c>
      <c r="AB11" s="95">
        <v>1684100</v>
      </c>
      <c r="AC11" s="10">
        <v>48.31</v>
      </c>
      <c r="AD11" s="2">
        <f t="shared" si="0"/>
        <v>1.240000000000002</v>
      </c>
      <c r="AE11" s="138">
        <f t="shared" si="1"/>
        <v>1.2151686570291309E-2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42622</v>
      </c>
      <c r="X12" s="10">
        <v>49</v>
      </c>
      <c r="Y12" s="10">
        <v>49</v>
      </c>
      <c r="Z12" s="10">
        <v>47.73</v>
      </c>
      <c r="AA12" s="10">
        <v>47.73</v>
      </c>
      <c r="AB12" s="95">
        <v>1990000</v>
      </c>
      <c r="AC12" s="10">
        <v>47.73</v>
      </c>
      <c r="AD12" s="2">
        <f t="shared" si="0"/>
        <v>1.2700000000000031</v>
      </c>
      <c r="AE12" s="138">
        <f t="shared" si="1"/>
        <v>-2.9286150091519358E-2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42621</v>
      </c>
      <c r="X13" s="10">
        <v>49.92</v>
      </c>
      <c r="Y13" s="10">
        <v>49.99</v>
      </c>
      <c r="Z13" s="10">
        <v>49.04</v>
      </c>
      <c r="AA13" s="10">
        <v>49.17</v>
      </c>
      <c r="AB13" s="95">
        <v>2312700</v>
      </c>
      <c r="AC13" s="10">
        <v>49.17</v>
      </c>
      <c r="AD13" s="2">
        <f t="shared" si="0"/>
        <v>0.95000000000000284</v>
      </c>
      <c r="AE13" s="138">
        <f t="shared" si="1"/>
        <v>-1.5024038461538436E-2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42620</v>
      </c>
      <c r="X14" s="10">
        <v>48.87</v>
      </c>
      <c r="Y14" s="10">
        <v>50</v>
      </c>
      <c r="Z14" s="10">
        <v>48.68</v>
      </c>
      <c r="AA14" s="10">
        <v>49.92</v>
      </c>
      <c r="AB14" s="95">
        <v>2832300</v>
      </c>
      <c r="AC14" s="10">
        <v>49.92</v>
      </c>
      <c r="AD14" s="2">
        <f t="shared" si="0"/>
        <v>1.3200000000000003</v>
      </c>
      <c r="AE14" s="138">
        <f t="shared" si="1"/>
        <v>2.4210094378334102E-2</v>
      </c>
    </row>
    <row r="15" spans="1:43" x14ac:dyDescent="0.25">
      <c r="W15" s="133">
        <v>42619</v>
      </c>
      <c r="X15" s="10">
        <v>49.17</v>
      </c>
      <c r="Y15" s="10">
        <v>49.21</v>
      </c>
      <c r="Z15" s="10">
        <v>48.45</v>
      </c>
      <c r="AA15" s="10">
        <v>48.74</v>
      </c>
      <c r="AB15" s="95">
        <v>1777300</v>
      </c>
      <c r="AC15" s="10">
        <v>48.74</v>
      </c>
      <c r="AD15" s="2">
        <f t="shared" si="0"/>
        <v>0.75999999999999801</v>
      </c>
      <c r="AE15" s="138">
        <f t="shared" si="1"/>
        <v>-9.550904287746409E-3</v>
      </c>
    </row>
    <row r="16" spans="1:43" x14ac:dyDescent="0.25">
      <c r="W16" s="133">
        <v>42615</v>
      </c>
      <c r="X16" s="10">
        <v>49.48</v>
      </c>
      <c r="Y16" s="10">
        <v>50.36</v>
      </c>
      <c r="Z16" s="10">
        <v>49.16</v>
      </c>
      <c r="AA16" s="10">
        <v>49.21</v>
      </c>
      <c r="AB16" s="95">
        <v>2541800</v>
      </c>
      <c r="AC16" s="10">
        <v>49.21</v>
      </c>
      <c r="AD16" s="2">
        <f t="shared" si="0"/>
        <v>1.2000000000000028</v>
      </c>
      <c r="AE16" s="138">
        <f t="shared" si="1"/>
        <v>-8.2627972591696741E-3</v>
      </c>
    </row>
    <row r="17" spans="1:31" x14ac:dyDescent="0.25">
      <c r="B17" s="1"/>
      <c r="C17" s="4"/>
      <c r="W17" s="133">
        <v>42614</v>
      </c>
      <c r="X17" s="10">
        <v>48.88</v>
      </c>
      <c r="Y17" s="10">
        <v>49.67</v>
      </c>
      <c r="Z17" s="10">
        <v>48.71</v>
      </c>
      <c r="AA17" s="10">
        <v>49.62</v>
      </c>
      <c r="AB17" s="95">
        <v>1762000</v>
      </c>
      <c r="AC17" s="10">
        <v>49.62</v>
      </c>
      <c r="AD17" s="2">
        <f t="shared" si="0"/>
        <v>0.96000000000000085</v>
      </c>
      <c r="AE17" s="138">
        <f t="shared" si="1"/>
        <v>1.36874361593462E-2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42613</v>
      </c>
      <c r="X18" s="10">
        <v>49.14</v>
      </c>
      <c r="Y18" s="10">
        <v>49.72</v>
      </c>
      <c r="Z18" s="10">
        <v>48.46</v>
      </c>
      <c r="AA18" s="10">
        <v>48.95</v>
      </c>
      <c r="AB18" s="95">
        <v>2106500</v>
      </c>
      <c r="AC18" s="10">
        <v>48.95</v>
      </c>
      <c r="AD18" s="2">
        <f t="shared" si="0"/>
        <v>1.259999999999998</v>
      </c>
      <c r="AE18" s="138">
        <f t="shared" si="1"/>
        <v>-6.0913705583756084E-3</v>
      </c>
    </row>
    <row r="19" spans="1:31" x14ac:dyDescent="0.25">
      <c r="G19" s="2"/>
      <c r="W19" s="133">
        <v>42612</v>
      </c>
      <c r="X19" s="10">
        <v>49.96</v>
      </c>
      <c r="Y19" s="10">
        <v>50.11</v>
      </c>
      <c r="Z19" s="10">
        <v>49.14</v>
      </c>
      <c r="AA19" s="10">
        <v>49.25</v>
      </c>
      <c r="AB19" s="95">
        <v>1675800</v>
      </c>
      <c r="AC19" s="10">
        <v>49.25</v>
      </c>
      <c r="AD19" s="2">
        <f t="shared" si="0"/>
        <v>0.96999999999999886</v>
      </c>
      <c r="AE19" s="138">
        <f t="shared" si="1"/>
        <v>-1.9119697271459901E-2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42611</v>
      </c>
      <c r="X20" s="10">
        <v>49.59</v>
      </c>
      <c r="Y20" s="10">
        <v>50.58</v>
      </c>
      <c r="Z20" s="10">
        <v>49.59</v>
      </c>
      <c r="AA20" s="10">
        <v>50.21</v>
      </c>
      <c r="AB20" s="95">
        <v>1445400</v>
      </c>
      <c r="AC20" s="10">
        <v>50.21</v>
      </c>
      <c r="AD20" s="2">
        <f t="shared" si="0"/>
        <v>0.98999999999999488</v>
      </c>
      <c r="AE20" s="138">
        <f t="shared" si="1"/>
        <v>1.2502520669489758E-2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42608</v>
      </c>
      <c r="X21" s="10">
        <v>50.13</v>
      </c>
      <c r="Y21" s="10">
        <v>50.65</v>
      </c>
      <c r="Z21" s="10">
        <v>49.43</v>
      </c>
      <c r="AA21" s="10">
        <v>49.59</v>
      </c>
      <c r="AB21" s="95">
        <v>1944200</v>
      </c>
      <c r="AC21" s="10">
        <v>49.59</v>
      </c>
      <c r="AD21" s="2">
        <f t="shared" si="0"/>
        <v>1.2199999999999989</v>
      </c>
      <c r="AE21" s="138">
        <f t="shared" si="1"/>
        <v>-1.3330680461599576E-2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42607</v>
      </c>
      <c r="X22" s="10">
        <v>50.11</v>
      </c>
      <c r="Y22" s="10">
        <v>50.87</v>
      </c>
      <c r="Z22" s="10">
        <v>49.78</v>
      </c>
      <c r="AA22" s="10">
        <v>50.26</v>
      </c>
      <c r="AB22" s="95">
        <v>2548300</v>
      </c>
      <c r="AC22" s="10">
        <v>50.26</v>
      </c>
      <c r="AD22" s="2">
        <f t="shared" si="0"/>
        <v>1.0899999999999963</v>
      </c>
      <c r="AE22" s="138">
        <f t="shared" si="1"/>
        <v>-1.5891934843068611E-3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42606</v>
      </c>
      <c r="X23" s="10">
        <v>50.66</v>
      </c>
      <c r="Y23" s="10">
        <v>51</v>
      </c>
      <c r="Z23" s="10">
        <v>49.99</v>
      </c>
      <c r="AA23" s="10">
        <v>50.34</v>
      </c>
      <c r="AB23" s="95">
        <v>2171600</v>
      </c>
      <c r="AC23" s="10">
        <v>50.34</v>
      </c>
      <c r="AD23" s="2">
        <f t="shared" si="0"/>
        <v>1.009999999999998</v>
      </c>
      <c r="AE23" s="138">
        <f t="shared" si="1"/>
        <v>-8.6648286727057933E-3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42605</v>
      </c>
      <c r="X24" s="10">
        <v>50.33</v>
      </c>
      <c r="Y24" s="10">
        <v>50.96</v>
      </c>
      <c r="Z24" s="10">
        <v>50.23</v>
      </c>
      <c r="AA24" s="10">
        <v>50.78</v>
      </c>
      <c r="AB24" s="95">
        <v>2197500</v>
      </c>
      <c r="AC24" s="10">
        <v>50.78</v>
      </c>
      <c r="AD24" s="2">
        <f t="shared" si="0"/>
        <v>0.73000000000000398</v>
      </c>
      <c r="AE24" s="138">
        <f t="shared" si="1"/>
        <v>1.2966287652104391E-2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42604</v>
      </c>
      <c r="X25" s="10">
        <v>49.84</v>
      </c>
      <c r="Y25" s="10">
        <v>50.31</v>
      </c>
      <c r="Z25" s="10">
        <v>49.68</v>
      </c>
      <c r="AA25" s="10">
        <v>50.13</v>
      </c>
      <c r="AB25" s="95">
        <v>2025700</v>
      </c>
      <c r="AC25" s="10">
        <v>50.13</v>
      </c>
      <c r="AD25" s="2">
        <f t="shared" si="0"/>
        <v>0.63000000000000256</v>
      </c>
      <c r="AE25" s="138">
        <f t="shared" si="1"/>
        <v>9.9840255591066018E-4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42601</v>
      </c>
      <c r="X26" s="10">
        <v>49.21</v>
      </c>
      <c r="Y26" s="10">
        <v>50.32</v>
      </c>
      <c r="Z26" s="10">
        <v>48.98</v>
      </c>
      <c r="AA26" s="10">
        <v>50.08</v>
      </c>
      <c r="AB26" s="95">
        <v>2497600</v>
      </c>
      <c r="AC26" s="10">
        <v>50.08</v>
      </c>
      <c r="AD26" s="2">
        <f t="shared" si="0"/>
        <v>1.3400000000000034</v>
      </c>
      <c r="AE26" s="138">
        <f t="shared" si="1"/>
        <v>1.5615493814642001E-2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42600</v>
      </c>
      <c r="X27" s="10">
        <v>48.95</v>
      </c>
      <c r="Y27" s="10">
        <v>49.44</v>
      </c>
      <c r="Z27" s="10">
        <v>48.51</v>
      </c>
      <c r="AA27" s="10">
        <v>49.31</v>
      </c>
      <c r="AB27" s="95">
        <v>2737400</v>
      </c>
      <c r="AC27" s="10">
        <v>49.31</v>
      </c>
      <c r="AD27" s="2">
        <f t="shared" si="0"/>
        <v>0.92999999999999972</v>
      </c>
      <c r="AE27" s="138">
        <f t="shared" si="1"/>
        <v>1.0450819672131351E-2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42599</v>
      </c>
      <c r="X28" s="10">
        <v>49.77</v>
      </c>
      <c r="Y28" s="10">
        <v>49.94</v>
      </c>
      <c r="Z28" s="10">
        <v>48.68</v>
      </c>
      <c r="AA28" s="10">
        <v>48.8</v>
      </c>
      <c r="AB28" s="95">
        <v>3607600</v>
      </c>
      <c r="AC28" s="10">
        <v>48.8</v>
      </c>
      <c r="AD28" s="2">
        <f t="shared" si="0"/>
        <v>1.259999999999998</v>
      </c>
      <c r="AE28" s="138">
        <f t="shared" si="1"/>
        <v>-2.2044088176352727E-2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42598</v>
      </c>
      <c r="X29" s="10">
        <v>49.69</v>
      </c>
      <c r="Y29" s="10">
        <v>50.52</v>
      </c>
      <c r="Z29" s="10">
        <v>49.55</v>
      </c>
      <c r="AA29" s="10">
        <v>49.9</v>
      </c>
      <c r="AB29" s="95">
        <v>2091500</v>
      </c>
      <c r="AC29" s="10">
        <v>49.9</v>
      </c>
      <c r="AD29" s="2">
        <f t="shared" si="0"/>
        <v>0.97000000000000597</v>
      </c>
      <c r="AE29" s="138">
        <f t="shared" si="1"/>
        <v>-1.2009607686149781E-3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42597</v>
      </c>
      <c r="X30" s="10">
        <v>49</v>
      </c>
      <c r="Y30" s="10">
        <v>50.34</v>
      </c>
      <c r="Z30" s="10">
        <v>48.79</v>
      </c>
      <c r="AA30" s="10">
        <v>49.96</v>
      </c>
      <c r="AB30" s="95">
        <v>2883100</v>
      </c>
      <c r="AC30" s="10">
        <v>49.96</v>
      </c>
      <c r="AD30" s="2">
        <f t="shared" si="0"/>
        <v>1.5500000000000043</v>
      </c>
      <c r="AE30" s="138">
        <f t="shared" si="1"/>
        <v>2.3980323836851891E-2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42594</v>
      </c>
      <c r="X31" s="10">
        <v>48.81</v>
      </c>
      <c r="Y31" s="10">
        <v>49.21</v>
      </c>
      <c r="Z31" s="10">
        <v>48.5</v>
      </c>
      <c r="AA31" s="10">
        <v>48.79</v>
      </c>
      <c r="AB31" s="95">
        <v>2481500</v>
      </c>
      <c r="AC31" s="10">
        <v>48.79</v>
      </c>
      <c r="AD31" s="2">
        <f t="shared" si="0"/>
        <v>0.71000000000000085</v>
      </c>
      <c r="AE31" s="138">
        <f t="shared" si="1"/>
        <v>-6.9204152249136008E-3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42593</v>
      </c>
      <c r="X32" s="10">
        <v>49.22</v>
      </c>
      <c r="Y32" s="10">
        <v>49.84</v>
      </c>
      <c r="Z32" s="10">
        <v>48.48</v>
      </c>
      <c r="AA32" s="10">
        <v>49.13</v>
      </c>
      <c r="AB32" s="95">
        <v>4339600</v>
      </c>
      <c r="AC32" s="10">
        <v>49.13</v>
      </c>
      <c r="AD32" s="2">
        <f t="shared" si="0"/>
        <v>1.3600000000000065</v>
      </c>
      <c r="AE32" s="138">
        <f t="shared" si="1"/>
        <v>8.6224594539110466E-3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42592</v>
      </c>
      <c r="X33" s="10">
        <v>49.59</v>
      </c>
      <c r="Y33" s="10">
        <v>51.14</v>
      </c>
      <c r="Z33" s="10">
        <v>48.45</v>
      </c>
      <c r="AA33" s="10">
        <v>48.71</v>
      </c>
      <c r="AB33" s="95">
        <v>8246700</v>
      </c>
      <c r="AC33" s="10">
        <v>48.71</v>
      </c>
      <c r="AD33" s="2">
        <f t="shared" si="0"/>
        <v>2.6899999999999977</v>
      </c>
      <c r="AE33" s="138">
        <f t="shared" si="1"/>
        <v>-2.7938535222510441E-2</v>
      </c>
    </row>
    <row r="34" spans="1:31" x14ac:dyDescent="0.25">
      <c r="W34" s="133">
        <v>42591</v>
      </c>
      <c r="X34" s="10">
        <v>49.97</v>
      </c>
      <c r="Y34" s="10">
        <v>50.55</v>
      </c>
      <c r="Z34" s="10">
        <v>49.51</v>
      </c>
      <c r="AA34" s="10">
        <v>50.11</v>
      </c>
      <c r="AB34" s="95">
        <v>5645600</v>
      </c>
      <c r="AC34" s="10">
        <v>50.11</v>
      </c>
      <c r="AD34" s="2">
        <f t="shared" si="0"/>
        <v>1.0399999999999991</v>
      </c>
      <c r="AE34" s="138">
        <f t="shared" si="1"/>
        <v>-3.1828128108216669E-3</v>
      </c>
    </row>
    <row r="35" spans="1:31" x14ac:dyDescent="0.25">
      <c r="L35" t="s">
        <v>221</v>
      </c>
      <c r="M35" s="2">
        <f>M51+K51-F51</f>
        <v>745.43999999999505</v>
      </c>
      <c r="W35" s="133">
        <v>42590</v>
      </c>
      <c r="X35" s="10">
        <v>50.88</v>
      </c>
      <c r="Y35" s="10">
        <v>51.84</v>
      </c>
      <c r="Z35" s="10">
        <v>50.09</v>
      </c>
      <c r="AA35" s="10">
        <v>50.27</v>
      </c>
      <c r="AB35" s="95">
        <v>4161800</v>
      </c>
      <c r="AC35" s="10">
        <v>50.27</v>
      </c>
      <c r="AD35" s="2">
        <f t="shared" si="0"/>
        <v>1.75</v>
      </c>
      <c r="AE35" s="138">
        <f t="shared" si="1"/>
        <v>-2.777226740725891E-3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42587</v>
      </c>
      <c r="X36" s="10">
        <v>49.89</v>
      </c>
      <c r="Y36" s="10">
        <v>50.73</v>
      </c>
      <c r="Z36" s="10">
        <v>49.81</v>
      </c>
      <c r="AA36" s="10">
        <v>50.41</v>
      </c>
      <c r="AB36" s="95">
        <v>2645000</v>
      </c>
      <c r="AC36" s="10">
        <v>50.41</v>
      </c>
      <c r="AD36" s="2">
        <f t="shared" si="0"/>
        <v>0.9199999999999946</v>
      </c>
      <c r="AE36" s="138">
        <f t="shared" si="1"/>
        <v>1.4898328971209907E-2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42586</v>
      </c>
      <c r="X37" s="10">
        <v>49.26</v>
      </c>
      <c r="Y37" s="10">
        <v>50.66</v>
      </c>
      <c r="Z37" s="10">
        <v>49.26</v>
      </c>
      <c r="AA37" s="10">
        <v>49.67</v>
      </c>
      <c r="AB37" s="95">
        <v>3211100</v>
      </c>
      <c r="AC37" s="10">
        <v>49.67</v>
      </c>
      <c r="AD37" s="2">
        <f t="shared" si="0"/>
        <v>1.3999999999999986</v>
      </c>
      <c r="AE37" s="138">
        <f t="shared" si="1"/>
        <v>1.3259893920848587E-2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42585</v>
      </c>
      <c r="X38" s="10">
        <v>47.64</v>
      </c>
      <c r="Y38" s="10">
        <v>49.29</v>
      </c>
      <c r="Z38" s="10">
        <v>46.5</v>
      </c>
      <c r="AA38" s="10">
        <v>49.02</v>
      </c>
      <c r="AB38" s="95">
        <v>5565000</v>
      </c>
      <c r="AC38" s="10">
        <v>49.02</v>
      </c>
      <c r="AD38" s="2">
        <f t="shared" si="0"/>
        <v>2.7899999999999991</v>
      </c>
      <c r="AE38" s="138">
        <f t="shared" si="1"/>
        <v>-2.5834658187599335E-2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42584</v>
      </c>
      <c r="X39" s="10">
        <v>52.65</v>
      </c>
      <c r="Y39" s="10">
        <v>53.17</v>
      </c>
      <c r="Z39" s="10">
        <v>50.32</v>
      </c>
      <c r="AA39" s="10">
        <v>50.32</v>
      </c>
      <c r="AB39" s="95">
        <v>3304800</v>
      </c>
      <c r="AC39" s="10">
        <v>50.32</v>
      </c>
      <c r="AD39" s="2">
        <f t="shared" si="0"/>
        <v>2.8500000000000014</v>
      </c>
      <c r="AE39" s="138">
        <f t="shared" si="1"/>
        <v>-4.8771266540642677E-2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42583</v>
      </c>
      <c r="X40" s="10">
        <v>51.8</v>
      </c>
      <c r="Y40" s="10">
        <v>53.29</v>
      </c>
      <c r="Z40" s="10">
        <v>51.52</v>
      </c>
      <c r="AA40" s="10">
        <v>52.9</v>
      </c>
      <c r="AB40" s="95">
        <v>3217900</v>
      </c>
      <c r="AC40" s="10">
        <v>52.9</v>
      </c>
      <c r="AD40" s="2">
        <f t="shared" si="0"/>
        <v>1.769999999999996</v>
      </c>
      <c r="AE40" s="138">
        <f t="shared" si="1"/>
        <v>2.2815158546017011E-2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42580</v>
      </c>
      <c r="X41" s="10">
        <v>51.86</v>
      </c>
      <c r="Y41" s="10">
        <v>51.97</v>
      </c>
      <c r="Z41" s="10">
        <v>51.27</v>
      </c>
      <c r="AA41" s="10">
        <v>51.72</v>
      </c>
      <c r="AB41" s="95">
        <v>1628500</v>
      </c>
      <c r="AC41" s="10">
        <v>51.72</v>
      </c>
      <c r="AD41" s="2">
        <f t="shared" si="0"/>
        <v>0.69999999999999574</v>
      </c>
      <c r="AE41" s="138">
        <f t="shared" si="1"/>
        <v>-6.5309258547829874E-3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42579</v>
      </c>
      <c r="X42" s="10">
        <v>52.23</v>
      </c>
      <c r="Y42" s="10">
        <v>52.36</v>
      </c>
      <c r="Z42" s="10">
        <v>51.78</v>
      </c>
      <c r="AA42" s="10">
        <v>52.06</v>
      </c>
      <c r="AB42" s="95">
        <v>1743300</v>
      </c>
      <c r="AC42" s="10">
        <v>52.06</v>
      </c>
      <c r="AD42" s="2">
        <f t="shared" si="0"/>
        <v>0.57999999999999829</v>
      </c>
      <c r="AE42" s="138">
        <f t="shared" si="1"/>
        <v>-5.1595643034587635E-3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55.561</v>
      </c>
      <c r="T43" s="128" t="s">
        <v>98</v>
      </c>
      <c r="U43" s="98">
        <v>50.11</v>
      </c>
      <c r="W43" s="133">
        <v>42578</v>
      </c>
      <c r="X43" s="10">
        <v>52.16</v>
      </c>
      <c r="Y43" s="10">
        <v>52.85</v>
      </c>
      <c r="Z43" s="10">
        <v>51.93</v>
      </c>
      <c r="AA43" s="10">
        <v>52.33</v>
      </c>
      <c r="AB43" s="95">
        <v>2904900</v>
      </c>
      <c r="AC43" s="10">
        <v>52.33</v>
      </c>
      <c r="AD43" s="2">
        <f t="shared" si="0"/>
        <v>0.92000000000000171</v>
      </c>
      <c r="AE43" s="138">
        <f t="shared" si="1"/>
        <v>3.2592024539876974E-3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55.055900000000001</v>
      </c>
      <c r="T44" s="93" t="s">
        <v>99</v>
      </c>
      <c r="U44" s="88">
        <v>50.07</v>
      </c>
      <c r="W44" s="133">
        <v>42577</v>
      </c>
      <c r="X44" s="10">
        <v>51.68</v>
      </c>
      <c r="Y44" s="10">
        <v>52.97</v>
      </c>
      <c r="Z44" s="10">
        <v>51.56</v>
      </c>
      <c r="AA44" s="10">
        <v>52.16</v>
      </c>
      <c r="AB44" s="95">
        <v>2694100</v>
      </c>
      <c r="AC44" s="10">
        <v>52.16</v>
      </c>
      <c r="AD44" s="2">
        <f t="shared" si="0"/>
        <v>1.4099999999999966</v>
      </c>
      <c r="AE44" s="138">
        <f t="shared" si="1"/>
        <v>9.2879256965943124E-3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54.550800000000002</v>
      </c>
      <c r="R45" s="34"/>
      <c r="T45" s="93" t="s">
        <v>100</v>
      </c>
      <c r="U45" s="88" t="s">
        <v>490</v>
      </c>
      <c r="W45" s="133">
        <v>42576</v>
      </c>
      <c r="X45" s="10">
        <v>50.95</v>
      </c>
      <c r="Y45" s="10">
        <v>51.88</v>
      </c>
      <c r="Z45" s="10">
        <v>50.64</v>
      </c>
      <c r="AA45" s="10">
        <v>51.68</v>
      </c>
      <c r="AB45" s="95">
        <v>1824000</v>
      </c>
      <c r="AC45" s="10">
        <v>51.68</v>
      </c>
      <c r="AD45" s="2">
        <f t="shared" si="0"/>
        <v>1.240000000000002</v>
      </c>
      <c r="AE45" s="138">
        <f t="shared" si="1"/>
        <v>4.6656298600311619E-3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54.045700000000004</v>
      </c>
      <c r="Q46" s="34"/>
      <c r="R46" s="34"/>
      <c r="T46" s="93" t="s">
        <v>101</v>
      </c>
      <c r="U46" s="88" t="s">
        <v>491</v>
      </c>
      <c r="W46" s="133">
        <v>42573</v>
      </c>
      <c r="X46" s="10">
        <v>51.22</v>
      </c>
      <c r="Y46" s="10">
        <v>51.6</v>
      </c>
      <c r="Z46" s="10">
        <v>50.45</v>
      </c>
      <c r="AA46" s="10">
        <v>51.44</v>
      </c>
      <c r="AB46" s="95">
        <v>1903100</v>
      </c>
      <c r="AC46" s="10">
        <v>51.44</v>
      </c>
      <c r="AD46" s="2">
        <f t="shared" si="0"/>
        <v>1.1499999999999986</v>
      </c>
      <c r="AE46" s="138">
        <f t="shared" si="1"/>
        <v>1.7526777020446804E-3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53.540599999999998</v>
      </c>
      <c r="Q47" s="34"/>
      <c r="R47" s="34"/>
      <c r="T47" s="93" t="s">
        <v>102</v>
      </c>
      <c r="U47" s="88">
        <v>55.55</v>
      </c>
      <c r="W47" s="133">
        <v>42572</v>
      </c>
      <c r="X47" s="10">
        <v>51.5</v>
      </c>
      <c r="Y47" s="10">
        <v>52.21</v>
      </c>
      <c r="Z47" s="10">
        <v>51.26</v>
      </c>
      <c r="AA47" s="10">
        <v>51.35</v>
      </c>
      <c r="AB47" s="95">
        <v>2001500</v>
      </c>
      <c r="AC47" s="10">
        <v>51.35</v>
      </c>
      <c r="AD47" s="2">
        <f t="shared" si="0"/>
        <v>0.95000000000000284</v>
      </c>
      <c r="AE47" s="138">
        <f t="shared" si="1"/>
        <v>-4.6520643535569173E-3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53.035499999999999</v>
      </c>
      <c r="Q48" s="34"/>
      <c r="R48" s="34"/>
      <c r="T48" s="93" t="s">
        <v>103</v>
      </c>
      <c r="U48" s="88">
        <v>0.215362</v>
      </c>
      <c r="W48" s="133">
        <v>42571</v>
      </c>
      <c r="X48" s="10">
        <v>51.16</v>
      </c>
      <c r="Y48" s="10">
        <v>51.67</v>
      </c>
      <c r="Z48" s="10">
        <v>50.89</v>
      </c>
      <c r="AA48" s="10">
        <v>51.59</v>
      </c>
      <c r="AB48" s="95">
        <v>1470300</v>
      </c>
      <c r="AC48" s="10">
        <v>51.59</v>
      </c>
      <c r="AD48" s="2">
        <f t="shared" si="0"/>
        <v>0.78000000000000114</v>
      </c>
      <c r="AE48" s="138">
        <f t="shared" si="1"/>
        <v>7.8140261769878983E-3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52.5304</v>
      </c>
      <c r="Q49" s="34"/>
      <c r="R49" s="34"/>
      <c r="T49" s="93" t="s">
        <v>123</v>
      </c>
      <c r="U49" s="88" t="s">
        <v>321</v>
      </c>
      <c r="W49" s="133">
        <v>42570</v>
      </c>
      <c r="X49" s="10">
        <v>51.6</v>
      </c>
      <c r="Y49" s="10">
        <v>51.96</v>
      </c>
      <c r="Z49" s="10">
        <v>50.72</v>
      </c>
      <c r="AA49" s="10">
        <v>51.19</v>
      </c>
      <c r="AB49" s="95">
        <v>2120900</v>
      </c>
      <c r="AC49" s="10">
        <v>51.19</v>
      </c>
      <c r="AD49" s="2">
        <f t="shared" si="0"/>
        <v>1.240000000000002</v>
      </c>
      <c r="AE49" s="138">
        <f t="shared" si="1"/>
        <v>-1.5576923076923155E-2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52.025300000000001</v>
      </c>
      <c r="Q50" s="83"/>
      <c r="R50" s="34"/>
      <c r="T50" s="93"/>
      <c r="U50" s="88"/>
      <c r="W50" s="133">
        <v>42569</v>
      </c>
      <c r="X50" s="10">
        <v>51.64</v>
      </c>
      <c r="Y50" s="10">
        <v>52.7</v>
      </c>
      <c r="Z50" s="10">
        <v>51.48</v>
      </c>
      <c r="AA50" s="10">
        <v>52</v>
      </c>
      <c r="AB50" s="95">
        <v>1678100</v>
      </c>
      <c r="AC50" s="10">
        <v>52</v>
      </c>
      <c r="AD50" s="2">
        <f t="shared" si="0"/>
        <v>1.220000000000006</v>
      </c>
      <c r="AE50" s="138">
        <f t="shared" si="1"/>
        <v>6.9713400464754827E-3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51.520199999999996</v>
      </c>
      <c r="Q51" s="83"/>
      <c r="R51" s="34"/>
      <c r="T51" s="93" t="s">
        <v>105</v>
      </c>
      <c r="U51" s="88" t="s">
        <v>492</v>
      </c>
      <c r="W51" s="133">
        <v>42566</v>
      </c>
      <c r="X51" s="10">
        <v>51.84</v>
      </c>
      <c r="Y51" s="10">
        <v>51.85</v>
      </c>
      <c r="Z51" s="10">
        <v>51.37</v>
      </c>
      <c r="AA51" s="10">
        <v>51.64</v>
      </c>
      <c r="AB51" s="95">
        <v>1226800</v>
      </c>
      <c r="AC51" s="10">
        <v>51.64</v>
      </c>
      <c r="AD51" s="2">
        <f t="shared" si="0"/>
        <v>0.48000000000000398</v>
      </c>
      <c r="AE51" s="138">
        <f t="shared" si="1"/>
        <v>1.3573783207290191E-3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51.015099999999997</v>
      </c>
      <c r="Q52" s="83"/>
      <c r="R52" s="34"/>
      <c r="T52" s="93" t="s">
        <v>106</v>
      </c>
      <c r="U52" s="88" t="s">
        <v>229</v>
      </c>
      <c r="W52" s="133">
        <v>42565</v>
      </c>
      <c r="X52" s="10">
        <v>51.91</v>
      </c>
      <c r="Y52" s="10">
        <v>51.98</v>
      </c>
      <c r="Z52" s="10">
        <v>51.49</v>
      </c>
      <c r="AA52" s="10">
        <v>51.57</v>
      </c>
      <c r="AB52" s="95">
        <v>1748200</v>
      </c>
      <c r="AC52" s="10">
        <v>51.57</v>
      </c>
      <c r="AD52" s="2">
        <f t="shared" si="0"/>
        <v>0.48999999999999488</v>
      </c>
      <c r="AE52" s="138">
        <f t="shared" si="1"/>
        <v>-2.9002320185614883E-3</v>
      </c>
    </row>
    <row r="53" spans="1:31" x14ac:dyDescent="0.25">
      <c r="O53" s="83">
        <v>1</v>
      </c>
      <c r="P53" s="83">
        <f t="shared" si="7"/>
        <v>50.51</v>
      </c>
      <c r="Q53" s="83"/>
      <c r="R53" s="34"/>
      <c r="T53" s="93" t="s">
        <v>107</v>
      </c>
      <c r="U53" s="90">
        <v>1669216</v>
      </c>
      <c r="W53" s="133">
        <v>42564</v>
      </c>
      <c r="X53" s="10">
        <v>51.84</v>
      </c>
      <c r="Y53" s="10">
        <v>52</v>
      </c>
      <c r="Z53" s="10">
        <v>51.35</v>
      </c>
      <c r="AA53" s="10">
        <v>51.72</v>
      </c>
      <c r="AB53" s="95">
        <v>1631300</v>
      </c>
      <c r="AC53" s="10">
        <v>51.72</v>
      </c>
      <c r="AD53" s="2">
        <f t="shared" si="0"/>
        <v>0.64999999999999858</v>
      </c>
      <c r="AE53" s="138">
        <f t="shared" si="1"/>
        <v>-3.6601810826429881E-3</v>
      </c>
    </row>
    <row r="54" spans="1:31" x14ac:dyDescent="0.25">
      <c r="O54" s="83">
        <v>0.99</v>
      </c>
      <c r="P54" s="83">
        <f t="shared" si="7"/>
        <v>50.004899999999999</v>
      </c>
      <c r="Q54" s="83"/>
      <c r="R54" s="34"/>
      <c r="T54" s="93" t="s">
        <v>110</v>
      </c>
      <c r="U54" s="90">
        <v>2672640</v>
      </c>
      <c r="W54" s="133">
        <v>42563</v>
      </c>
      <c r="X54" s="10">
        <v>51.54</v>
      </c>
      <c r="Y54" s="10">
        <v>52.11</v>
      </c>
      <c r="Z54" s="10">
        <v>51.41</v>
      </c>
      <c r="AA54" s="10">
        <v>51.91</v>
      </c>
      <c r="AB54" s="95">
        <v>2286900</v>
      </c>
      <c r="AC54" s="10">
        <v>51.91</v>
      </c>
      <c r="AD54" s="2">
        <f t="shared" si="0"/>
        <v>0.70000000000000284</v>
      </c>
      <c r="AE54" s="138">
        <f t="shared" si="1"/>
        <v>1.5851272015655393E-2</v>
      </c>
    </row>
    <row r="55" spans="1:31" x14ac:dyDescent="0.25">
      <c r="O55" s="83">
        <v>0.98</v>
      </c>
      <c r="P55" s="83">
        <f t="shared" si="7"/>
        <v>49.4998</v>
      </c>
      <c r="Q55" s="83"/>
      <c r="R55" s="34"/>
      <c r="T55" s="93" t="s">
        <v>108</v>
      </c>
      <c r="U55" s="88" t="s">
        <v>493</v>
      </c>
      <c r="W55" s="133">
        <v>42562</v>
      </c>
      <c r="X55" s="10">
        <v>50.4</v>
      </c>
      <c r="Y55" s="10">
        <v>51.63</v>
      </c>
      <c r="Z55" s="10">
        <v>50.27</v>
      </c>
      <c r="AA55" s="10">
        <v>51.1</v>
      </c>
      <c r="AB55" s="95">
        <v>2990800</v>
      </c>
      <c r="AC55" s="10">
        <v>51.1</v>
      </c>
      <c r="AD55" s="2">
        <f t="shared" si="0"/>
        <v>1.3599999999999994</v>
      </c>
      <c r="AE55" s="138">
        <f t="shared" si="1"/>
        <v>1.7320326498108773E-2</v>
      </c>
    </row>
    <row r="56" spans="1:31" x14ac:dyDescent="0.25">
      <c r="O56" s="83">
        <v>0.97</v>
      </c>
      <c r="P56" s="83">
        <f t="shared" si="7"/>
        <v>48.994699999999995</v>
      </c>
      <c r="Q56" s="83"/>
      <c r="R56" s="34"/>
      <c r="T56" s="93" t="s">
        <v>111</v>
      </c>
      <c r="U56" s="88">
        <v>11.4</v>
      </c>
      <c r="W56" s="133">
        <v>42559</v>
      </c>
      <c r="X56" s="10">
        <v>49.69</v>
      </c>
      <c r="Y56" s="10">
        <v>50.33</v>
      </c>
      <c r="Z56" s="10">
        <v>49.48</v>
      </c>
      <c r="AA56" s="10">
        <v>50.23</v>
      </c>
      <c r="AB56" s="95">
        <v>2876800</v>
      </c>
      <c r="AC56" s="10">
        <v>50.23</v>
      </c>
      <c r="AD56" s="2">
        <f t="shared" si="0"/>
        <v>0.85000000000000142</v>
      </c>
      <c r="AE56" s="138">
        <f t="shared" si="1"/>
        <v>2.4057084607543411E-2</v>
      </c>
    </row>
    <row r="57" spans="1:31" x14ac:dyDescent="0.25">
      <c r="O57" s="83">
        <v>0.96</v>
      </c>
      <c r="P57" s="83">
        <f t="shared" si="7"/>
        <v>48.489599999999996</v>
      </c>
      <c r="Q57" s="83"/>
      <c r="R57" s="34"/>
      <c r="T57" s="93" t="s">
        <v>112</v>
      </c>
      <c r="U57" s="88">
        <v>4.43</v>
      </c>
      <c r="W57" s="133">
        <v>42558</v>
      </c>
      <c r="X57" s="10">
        <v>48.58</v>
      </c>
      <c r="Y57" s="10">
        <v>49.84</v>
      </c>
      <c r="Z57" s="10">
        <v>48.48</v>
      </c>
      <c r="AA57" s="10">
        <v>49.05</v>
      </c>
      <c r="AB57" s="95">
        <v>3622300</v>
      </c>
      <c r="AC57" s="10">
        <v>49.05</v>
      </c>
      <c r="AD57" s="2">
        <f t="shared" si="0"/>
        <v>1.3600000000000065</v>
      </c>
      <c r="AE57" s="138">
        <f t="shared" si="1"/>
        <v>1.0506798516687121E-2</v>
      </c>
    </row>
    <row r="58" spans="1:31" x14ac:dyDescent="0.25">
      <c r="O58" s="83">
        <v>0.95</v>
      </c>
      <c r="P58" s="83">
        <f t="shared" si="7"/>
        <v>47.984499999999997</v>
      </c>
      <c r="Q58" s="83"/>
      <c r="R58" s="34"/>
      <c r="T58" s="93" t="s">
        <v>109</v>
      </c>
      <c r="U58" s="88" t="s">
        <v>124</v>
      </c>
      <c r="W58" s="133">
        <v>42557</v>
      </c>
      <c r="X58" s="10">
        <v>49</v>
      </c>
      <c r="Y58" s="10">
        <v>49.02</v>
      </c>
      <c r="Z58" s="10">
        <v>48</v>
      </c>
      <c r="AA58" s="10">
        <v>48.54</v>
      </c>
      <c r="AB58" s="95">
        <v>4745700</v>
      </c>
      <c r="AC58" s="10">
        <v>48.54</v>
      </c>
      <c r="AD58" s="2">
        <f t="shared" si="0"/>
        <v>1.0200000000000031</v>
      </c>
      <c r="AE58" s="138">
        <f t="shared" si="1"/>
        <v>-1.2611879576891694E-2</v>
      </c>
    </row>
    <row r="59" spans="1:31" x14ac:dyDescent="0.25">
      <c r="O59" s="83">
        <v>0.94</v>
      </c>
      <c r="P59" s="83">
        <f t="shared" si="7"/>
        <v>47.479399999999998</v>
      </c>
      <c r="Q59" s="83"/>
      <c r="W59" s="133">
        <v>42556</v>
      </c>
      <c r="X59" s="10">
        <v>49.66</v>
      </c>
      <c r="Y59" s="10">
        <v>49.84</v>
      </c>
      <c r="Z59" s="10">
        <v>48.63</v>
      </c>
      <c r="AA59" s="10">
        <v>49.16</v>
      </c>
      <c r="AB59" s="95">
        <v>2755500</v>
      </c>
      <c r="AC59" s="10">
        <v>49.16</v>
      </c>
      <c r="AD59" s="2">
        <f t="shared" si="0"/>
        <v>1.2100000000000009</v>
      </c>
      <c r="AE59" s="138">
        <f t="shared" si="1"/>
        <v>-1.8370607028754038E-2</v>
      </c>
    </row>
    <row r="60" spans="1:31" x14ac:dyDescent="0.25">
      <c r="O60" s="83">
        <v>0.93</v>
      </c>
      <c r="P60" s="83">
        <f t="shared" si="7"/>
        <v>46.974299999999999</v>
      </c>
      <c r="Q60" s="83"/>
      <c r="W60" s="133">
        <v>42552</v>
      </c>
      <c r="X60" s="10">
        <v>49.53</v>
      </c>
      <c r="Y60" s="10">
        <v>50.26</v>
      </c>
      <c r="Z60" s="10">
        <v>49.16</v>
      </c>
      <c r="AA60" s="10">
        <v>50.08</v>
      </c>
      <c r="AB60" s="95">
        <v>1870100</v>
      </c>
      <c r="AC60" s="10">
        <v>50.08</v>
      </c>
      <c r="AD60" s="2">
        <f t="shared" si="0"/>
        <v>1.1000000000000014</v>
      </c>
      <c r="AE60" s="138">
        <f t="shared" si="1"/>
        <v>1.2126111560226471E-2</v>
      </c>
    </row>
    <row r="61" spans="1:31" x14ac:dyDescent="0.25">
      <c r="O61" s="83">
        <v>0.92</v>
      </c>
      <c r="P61" s="83">
        <f t="shared" si="7"/>
        <v>46.469200000000001</v>
      </c>
      <c r="Q61" s="83"/>
      <c r="W61" s="133">
        <v>42551</v>
      </c>
      <c r="X61" s="10">
        <v>48.47</v>
      </c>
      <c r="Y61" s="10">
        <v>49.48</v>
      </c>
      <c r="Z61" s="10">
        <v>48.02</v>
      </c>
      <c r="AA61" s="10">
        <v>49.48</v>
      </c>
      <c r="AB61" s="95">
        <v>2675100</v>
      </c>
      <c r="AC61" s="10">
        <v>49.48</v>
      </c>
      <c r="AD61" s="2">
        <f t="shared" si="0"/>
        <v>1.4599999999999937</v>
      </c>
      <c r="AE61" s="138">
        <f t="shared" si="1"/>
        <v>2.1891780256092508E-2</v>
      </c>
    </row>
    <row r="62" spans="1:31" x14ac:dyDescent="0.25">
      <c r="O62" s="83">
        <v>0.91</v>
      </c>
      <c r="P62" s="83">
        <f t="shared" si="7"/>
        <v>45.964100000000002</v>
      </c>
      <c r="Q62" s="83"/>
      <c r="W62" s="133">
        <v>42550</v>
      </c>
      <c r="X62" s="10">
        <v>48.01</v>
      </c>
      <c r="Y62" s="10">
        <v>48.9</v>
      </c>
      <c r="Z62" s="10">
        <v>47.78</v>
      </c>
      <c r="AA62" s="10">
        <v>48.42</v>
      </c>
      <c r="AB62" s="95">
        <v>2968600</v>
      </c>
      <c r="AC62" s="10">
        <v>48.42</v>
      </c>
      <c r="AD62" s="2">
        <f t="shared" si="0"/>
        <v>1.1199999999999974</v>
      </c>
      <c r="AE62" s="138">
        <f t="shared" si="1"/>
        <v>2.0657672849915709E-2</v>
      </c>
    </row>
    <row r="63" spans="1:31" x14ac:dyDescent="0.25">
      <c r="O63" s="83">
        <v>0.9</v>
      </c>
      <c r="P63" s="83">
        <f t="shared" si="7"/>
        <v>45.458999999999996</v>
      </c>
      <c r="Q63" s="83"/>
      <c r="W63" s="133">
        <v>42549</v>
      </c>
      <c r="X63" s="10">
        <v>46.8</v>
      </c>
      <c r="Y63" s="10">
        <v>47.57</v>
      </c>
      <c r="Z63" s="10">
        <v>46.77</v>
      </c>
      <c r="AA63" s="10">
        <v>47.44</v>
      </c>
      <c r="AB63" s="95">
        <v>2575200</v>
      </c>
      <c r="AC63" s="10">
        <v>47.44</v>
      </c>
      <c r="AD63" s="2">
        <f t="shared" si="0"/>
        <v>0.79999999999999716</v>
      </c>
      <c r="AE63" s="138">
        <f t="shared" si="1"/>
        <v>2.7062134661182125E-2</v>
      </c>
    </row>
    <row r="64" spans="1:31" x14ac:dyDescent="0.25">
      <c r="Q64" s="83"/>
      <c r="W64" s="133">
        <v>42548</v>
      </c>
      <c r="X64" s="10">
        <v>47.14</v>
      </c>
      <c r="Y64" s="10">
        <v>47.19</v>
      </c>
      <c r="Z64" s="10">
        <v>45.26</v>
      </c>
      <c r="AA64" s="10">
        <v>46.19</v>
      </c>
      <c r="AB64" s="95">
        <v>3293400</v>
      </c>
      <c r="AC64" s="10">
        <v>46.19</v>
      </c>
      <c r="AD64" s="2">
        <f t="shared" si="0"/>
        <v>1.9299999999999997</v>
      </c>
      <c r="AE64" s="138">
        <f t="shared" si="1"/>
        <v>-2.9825666876706625E-2</v>
      </c>
    </row>
    <row r="65" spans="15:31" x14ac:dyDescent="0.25">
      <c r="Q65" s="83"/>
      <c r="W65" s="133">
        <v>42545</v>
      </c>
      <c r="X65" s="10">
        <v>48.4</v>
      </c>
      <c r="Y65" s="10">
        <v>49.2</v>
      </c>
      <c r="Z65" s="10">
        <v>47.5</v>
      </c>
      <c r="AA65" s="10">
        <v>47.61</v>
      </c>
      <c r="AB65" s="95">
        <v>5684500</v>
      </c>
      <c r="AC65" s="10">
        <v>47.61</v>
      </c>
      <c r="AD65" s="2">
        <f t="shared" si="0"/>
        <v>1.7000000000000028</v>
      </c>
      <c r="AE65" s="138">
        <f t="shared" si="1"/>
        <v>-6.3164108618654069E-2</v>
      </c>
    </row>
    <row r="66" spans="15:31" x14ac:dyDescent="0.25">
      <c r="Q66" s="83"/>
      <c r="W66" s="133">
        <v>42544</v>
      </c>
      <c r="X66" s="10">
        <v>51.37</v>
      </c>
      <c r="Y66" s="10">
        <v>51.58</v>
      </c>
      <c r="Z66" s="10">
        <v>50.58</v>
      </c>
      <c r="AA66" s="10">
        <v>50.82</v>
      </c>
      <c r="AB66" s="95">
        <v>3150500</v>
      </c>
      <c r="AC66" s="10">
        <v>50.82</v>
      </c>
      <c r="AD66" s="2">
        <f t="shared" si="0"/>
        <v>1</v>
      </c>
      <c r="AE66" s="138">
        <f t="shared" si="1"/>
        <v>3.9370078740152969E-4</v>
      </c>
    </row>
    <row r="67" spans="15:31" x14ac:dyDescent="0.25">
      <c r="Q67" s="83"/>
      <c r="W67" s="133">
        <v>42543</v>
      </c>
      <c r="X67" s="10">
        <v>50.4</v>
      </c>
      <c r="Y67" s="10">
        <v>51.49</v>
      </c>
      <c r="Z67" s="10">
        <v>50.31</v>
      </c>
      <c r="AA67" s="10">
        <v>50.8</v>
      </c>
      <c r="AB67" s="95">
        <v>3417300</v>
      </c>
      <c r="AC67" s="10">
        <v>50.8</v>
      </c>
      <c r="AD67" s="2">
        <f>Y67-Z67</f>
        <v>1.1799999999999997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9" priority="19">
      <formula>F31&gt;0</formula>
    </cfRule>
    <cfRule type="expression" dxfId="218" priority="20">
      <formula>F31&lt;0</formula>
    </cfRule>
  </conditionalFormatting>
  <conditionalFormatting sqref="H31:H33">
    <cfRule type="expression" dxfId="217" priority="11">
      <formula>H31&gt;0</formula>
    </cfRule>
    <cfRule type="expression" dxfId="216" priority="12">
      <formula>H31&lt;0</formula>
    </cfRule>
  </conditionalFormatting>
  <conditionalFormatting sqref="F21:F30">
    <cfRule type="expression" dxfId="215" priority="7">
      <formula>F21&gt;0</formula>
    </cfRule>
    <cfRule type="expression" dxfId="214" priority="8">
      <formula>F21&lt;0</formula>
    </cfRule>
  </conditionalFormatting>
  <conditionalFormatting sqref="H21:H30">
    <cfRule type="expression" dxfId="213" priority="5">
      <formula>H21&gt;0</formula>
    </cfRule>
    <cfRule type="expression" dxfId="212" priority="6">
      <formula>H21&lt;0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42636</v>
      </c>
      <c r="Y2" s="9">
        <v>68.56</v>
      </c>
      <c r="Z2" s="9">
        <v>68.930000000000007</v>
      </c>
      <c r="AA2" s="9">
        <v>68.34</v>
      </c>
      <c r="AB2" s="9">
        <v>68.489999999999995</v>
      </c>
      <c r="AC2" s="104">
        <v>1267600</v>
      </c>
      <c r="AD2" s="9">
        <v>68.489999999999995</v>
      </c>
      <c r="AE2" s="2">
        <f>Z2-AA2</f>
        <v>0.59000000000000341</v>
      </c>
      <c r="AF2" s="138">
        <f>AD2/AD3-1</f>
        <v>-6.5274151436032213E-3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68.489999999999995</v>
      </c>
      <c r="T3" s="85"/>
      <c r="X3" s="110">
        <v>42635</v>
      </c>
      <c r="Y3" s="9">
        <v>68.84</v>
      </c>
      <c r="Z3" s="9">
        <v>69.06</v>
      </c>
      <c r="AA3" s="9">
        <v>68.73</v>
      </c>
      <c r="AB3" s="9">
        <v>68.94</v>
      </c>
      <c r="AC3" s="104">
        <v>1407000</v>
      </c>
      <c r="AD3" s="9">
        <v>68.94</v>
      </c>
      <c r="AE3" s="2">
        <f t="shared" ref="AE3:AE66" si="0">Z3-AA3</f>
        <v>0.32999999999999829</v>
      </c>
      <c r="AF3" s="138">
        <f t="shared" ref="AF3:AF66" si="1">AD3/AD4-1</f>
        <v>4.07806583163417E-3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68.489999999999995</v>
      </c>
      <c r="R4" s="529">
        <v>-6.4999999999999997E-3</v>
      </c>
      <c r="X4" s="110">
        <v>42634</v>
      </c>
      <c r="Y4" s="9">
        <v>67.97</v>
      </c>
      <c r="Z4" s="9">
        <v>68.709999999999994</v>
      </c>
      <c r="AA4" s="9">
        <v>67.97</v>
      </c>
      <c r="AB4" s="9">
        <v>68.66</v>
      </c>
      <c r="AC4" s="104">
        <v>1393400</v>
      </c>
      <c r="AD4" s="9">
        <v>68.66</v>
      </c>
      <c r="AE4" s="2">
        <f t="shared" si="0"/>
        <v>0.73999999999999488</v>
      </c>
      <c r="AF4" s="138">
        <f t="shared" si="1"/>
        <v>1.1639899808457255E-2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42633</v>
      </c>
      <c r="Y5" s="9">
        <v>67.84</v>
      </c>
      <c r="Z5" s="9">
        <v>68.17</v>
      </c>
      <c r="AA5" s="9">
        <v>67.73</v>
      </c>
      <c r="AB5" s="9">
        <v>67.87</v>
      </c>
      <c r="AC5" s="104">
        <v>1423400</v>
      </c>
      <c r="AD5" s="9">
        <v>67.87</v>
      </c>
      <c r="AE5" s="2">
        <f t="shared" si="0"/>
        <v>0.43999999999999773</v>
      </c>
      <c r="AF5" s="138">
        <f t="shared" si="1"/>
        <v>6.077675659650339E-3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42632</v>
      </c>
      <c r="Y6" s="9">
        <v>67.58</v>
      </c>
      <c r="Z6" s="9">
        <v>67.900000000000006</v>
      </c>
      <c r="AA6" s="9">
        <v>67.319999999999993</v>
      </c>
      <c r="AB6" s="9">
        <v>67.459999999999994</v>
      </c>
      <c r="AC6" s="104">
        <v>1139500</v>
      </c>
      <c r="AD6" s="9">
        <v>67.459999999999994</v>
      </c>
      <c r="AE6" s="2">
        <f t="shared" si="0"/>
        <v>0.58000000000001251</v>
      </c>
      <c r="AF6" s="138">
        <f t="shared" si="1"/>
        <v>7.4172971369224072E-4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42629</v>
      </c>
      <c r="Y7" s="9">
        <v>67.56</v>
      </c>
      <c r="Z7" s="9">
        <v>67.77</v>
      </c>
      <c r="AA7" s="9">
        <v>67.239999999999995</v>
      </c>
      <c r="AB7" s="9">
        <v>67.41</v>
      </c>
      <c r="AC7" s="104">
        <v>2314200</v>
      </c>
      <c r="AD7" s="9">
        <v>67.41</v>
      </c>
      <c r="AE7" s="2">
        <f t="shared" si="0"/>
        <v>0.53000000000000114</v>
      </c>
      <c r="AF7" s="138">
        <f t="shared" si="1"/>
        <v>-6.0454143320554099E-3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42628</v>
      </c>
      <c r="Y8" s="9">
        <v>67.36</v>
      </c>
      <c r="Z8" s="9">
        <v>68.05</v>
      </c>
      <c r="AA8" s="9">
        <v>67.27</v>
      </c>
      <c r="AB8" s="9">
        <v>67.819999999999993</v>
      </c>
      <c r="AC8" s="104">
        <v>1753200</v>
      </c>
      <c r="AD8" s="9">
        <v>67.819999999999993</v>
      </c>
      <c r="AE8" s="2">
        <f t="shared" si="0"/>
        <v>0.78000000000000114</v>
      </c>
      <c r="AF8" s="138">
        <f t="shared" si="1"/>
        <v>6.3807686600385605E-3</v>
      </c>
    </row>
    <row r="9" spans="1:32" x14ac:dyDescent="0.25">
      <c r="O9" s="11" t="s">
        <v>222</v>
      </c>
      <c r="Q9" s="138">
        <f>IF(Q2=0, 0, Q8/Q6)</f>
        <v>0</v>
      </c>
      <c r="X9" s="110">
        <v>42627</v>
      </c>
      <c r="Y9" s="9">
        <v>67.900000000000006</v>
      </c>
      <c r="Z9" s="9">
        <v>68.05</v>
      </c>
      <c r="AA9" s="9">
        <v>67.290000000000006</v>
      </c>
      <c r="AB9" s="9">
        <v>67.39</v>
      </c>
      <c r="AC9" s="104">
        <v>1717800</v>
      </c>
      <c r="AD9" s="9">
        <v>67.39</v>
      </c>
      <c r="AE9" s="2">
        <f t="shared" si="0"/>
        <v>0.75999999999999091</v>
      </c>
      <c r="AF9" s="138">
        <f t="shared" si="1"/>
        <v>-7.8032979976443428E-3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42626</v>
      </c>
      <c r="Y10" s="9">
        <v>67.930000000000007</v>
      </c>
      <c r="Z10" s="9">
        <v>68.28</v>
      </c>
      <c r="AA10" s="9">
        <v>67.72</v>
      </c>
      <c r="AB10" s="9">
        <v>67.92</v>
      </c>
      <c r="AC10" s="104">
        <v>1924600</v>
      </c>
      <c r="AD10" s="9">
        <v>67.92</v>
      </c>
      <c r="AE10" s="2">
        <f t="shared" si="0"/>
        <v>0.56000000000000227</v>
      </c>
      <c r="AF10" s="138">
        <f t="shared" si="1"/>
        <v>-8.1775700934579865E-3</v>
      </c>
    </row>
    <row r="11" spans="1:32" x14ac:dyDescent="0.25">
      <c r="O11" s="11" t="s">
        <v>182</v>
      </c>
      <c r="P11" s="34"/>
      <c r="Q11" s="138">
        <f>VALUE(TRIM(CLEAN(MID(U55, FIND("(", U55)+1, 5))))</f>
        <v>1.9300000000000001E-2</v>
      </c>
      <c r="T11" s="121"/>
      <c r="U11" s="68"/>
      <c r="X11" s="110">
        <v>42625</v>
      </c>
      <c r="Y11" s="9">
        <v>67.959999999999994</v>
      </c>
      <c r="Z11" s="9">
        <v>68.7</v>
      </c>
      <c r="AA11" s="9">
        <v>67.680000000000007</v>
      </c>
      <c r="AB11" s="9">
        <v>68.48</v>
      </c>
      <c r="AC11" s="104">
        <v>1956600</v>
      </c>
      <c r="AD11" s="9">
        <v>68.48</v>
      </c>
      <c r="AE11" s="2">
        <f t="shared" si="0"/>
        <v>1.019999999999996</v>
      </c>
      <c r="AF11" s="138">
        <f t="shared" si="1"/>
        <v>7.6515597410242719E-3</v>
      </c>
    </row>
    <row r="12" spans="1:32" x14ac:dyDescent="0.25">
      <c r="X12" s="110">
        <v>42622</v>
      </c>
      <c r="Y12" s="9">
        <v>68.81</v>
      </c>
      <c r="Z12" s="9">
        <v>68.900000000000006</v>
      </c>
      <c r="AA12" s="9">
        <v>67.959999999999994</v>
      </c>
      <c r="AB12" s="9">
        <v>67.959999999999994</v>
      </c>
      <c r="AC12" s="104">
        <v>1816200</v>
      </c>
      <c r="AD12" s="9">
        <v>67.959999999999994</v>
      </c>
      <c r="AE12" s="2">
        <f t="shared" si="0"/>
        <v>0.94000000000001194</v>
      </c>
      <c r="AF12" s="138">
        <f t="shared" si="1"/>
        <v>-1.8202831551574761E-2</v>
      </c>
    </row>
    <row r="13" spans="1:32" x14ac:dyDescent="0.25">
      <c r="Q13" s="2"/>
      <c r="X13" s="110">
        <v>42621</v>
      </c>
      <c r="Y13" s="9">
        <v>69.290000000000006</v>
      </c>
      <c r="Z13" s="9">
        <v>69.38</v>
      </c>
      <c r="AA13" s="9">
        <v>69.06</v>
      </c>
      <c r="AB13" s="9">
        <v>69.22</v>
      </c>
      <c r="AC13" s="104">
        <v>1382500</v>
      </c>
      <c r="AD13" s="9">
        <v>69.22</v>
      </c>
      <c r="AE13" s="2">
        <f t="shared" si="0"/>
        <v>0.31999999999999318</v>
      </c>
      <c r="AF13" s="138">
        <f t="shared" si="1"/>
        <v>-3.1682027649769795E-3</v>
      </c>
    </row>
    <row r="14" spans="1:32" x14ac:dyDescent="0.25">
      <c r="X14" s="110">
        <v>42620</v>
      </c>
      <c r="Y14" s="9">
        <v>69.05</v>
      </c>
      <c r="Z14" s="9">
        <v>69.48</v>
      </c>
      <c r="AA14" s="9">
        <v>68.94</v>
      </c>
      <c r="AB14" s="9">
        <v>69.44</v>
      </c>
      <c r="AC14" s="104">
        <v>1627500</v>
      </c>
      <c r="AD14" s="9">
        <v>69.44</v>
      </c>
      <c r="AE14" s="2">
        <f t="shared" si="0"/>
        <v>0.54000000000000625</v>
      </c>
      <c r="AF14" s="138">
        <f t="shared" si="1"/>
        <v>1.8756312220458149E-3</v>
      </c>
    </row>
    <row r="15" spans="1:32" x14ac:dyDescent="0.25">
      <c r="X15" s="110">
        <v>42619</v>
      </c>
      <c r="Y15" s="9">
        <v>68.7</v>
      </c>
      <c r="Z15" s="9">
        <v>69.31</v>
      </c>
      <c r="AA15" s="9">
        <v>68.599999999999994</v>
      </c>
      <c r="AB15" s="9">
        <v>69.31</v>
      </c>
      <c r="AC15" s="104">
        <v>1809000</v>
      </c>
      <c r="AD15" s="9">
        <v>69.31</v>
      </c>
      <c r="AE15" s="2">
        <f t="shared" si="0"/>
        <v>0.71000000000000796</v>
      </c>
      <c r="AF15" s="138">
        <f t="shared" si="1"/>
        <v>5.2211747643220452E-3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42615</v>
      </c>
      <c r="Y16" s="9">
        <v>68.849999999999994</v>
      </c>
      <c r="Z16" s="9">
        <v>69.25</v>
      </c>
      <c r="AA16" s="9">
        <v>68.52</v>
      </c>
      <c r="AB16" s="9">
        <v>68.95</v>
      </c>
      <c r="AC16" s="104">
        <v>1507300</v>
      </c>
      <c r="AD16" s="9">
        <v>68.95</v>
      </c>
      <c r="AE16" s="2">
        <f t="shared" si="0"/>
        <v>0.73000000000000398</v>
      </c>
      <c r="AF16" s="138">
        <f t="shared" si="1"/>
        <v>4.223711039906819E-3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42614</v>
      </c>
      <c r="Y17" s="9">
        <v>68.97</v>
      </c>
      <c r="Z17" s="9">
        <v>69.08</v>
      </c>
      <c r="AA17" s="9">
        <v>68.319999999999993</v>
      </c>
      <c r="AB17" s="9">
        <v>68.66</v>
      </c>
      <c r="AC17" s="104">
        <v>1699000</v>
      </c>
      <c r="AD17" s="9">
        <v>68.66</v>
      </c>
      <c r="AE17" s="2">
        <f t="shared" si="0"/>
        <v>0.76000000000000512</v>
      </c>
      <c r="AF17" s="138">
        <f t="shared" si="1"/>
        <v>-4.3503480278421769E-3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42613</v>
      </c>
      <c r="Y18" s="9">
        <v>69.19</v>
      </c>
      <c r="Z18" s="9">
        <v>69.239999999999995</v>
      </c>
      <c r="AA18" s="9">
        <v>68.489999999999995</v>
      </c>
      <c r="AB18" s="9">
        <v>68.959999999999994</v>
      </c>
      <c r="AC18" s="104">
        <v>2133000</v>
      </c>
      <c r="AD18" s="9">
        <v>68.959999999999994</v>
      </c>
      <c r="AE18" s="2">
        <f t="shared" si="0"/>
        <v>0.75</v>
      </c>
      <c r="AF18" s="138">
        <f t="shared" si="1"/>
        <v>-3.0359982651440021E-3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42612</v>
      </c>
      <c r="Y19" s="9">
        <v>68.739999999999995</v>
      </c>
      <c r="Z19" s="9">
        <v>69.23</v>
      </c>
      <c r="AA19" s="9">
        <v>68.739999999999995</v>
      </c>
      <c r="AB19" s="9">
        <v>69.17</v>
      </c>
      <c r="AC19" s="104">
        <v>1439200</v>
      </c>
      <c r="AD19" s="9">
        <v>69.17</v>
      </c>
      <c r="AE19" s="2">
        <f t="shared" si="0"/>
        <v>0.49000000000000909</v>
      </c>
      <c r="AF19" s="138">
        <f t="shared" si="1"/>
        <v>6.2554553389584377E-3</v>
      </c>
    </row>
    <row r="20" spans="1:32" x14ac:dyDescent="0.25">
      <c r="X20" s="110">
        <v>42611</v>
      </c>
      <c r="Y20" s="9">
        <v>68.27</v>
      </c>
      <c r="Z20" s="9">
        <v>68.92</v>
      </c>
      <c r="AA20" s="9">
        <v>68.14</v>
      </c>
      <c r="AB20" s="9">
        <v>68.739999999999995</v>
      </c>
      <c r="AC20" s="104">
        <v>1647000</v>
      </c>
      <c r="AD20" s="9">
        <v>68.739999999999995</v>
      </c>
      <c r="AE20" s="2">
        <f t="shared" si="0"/>
        <v>0.78000000000000114</v>
      </c>
      <c r="AF20" s="138" t="e">
        <f t="shared" si="1"/>
        <v>#DIV/0!</v>
      </c>
    </row>
    <row r="21" spans="1:32" x14ac:dyDescent="0.25">
      <c r="X21" s="110">
        <v>42611</v>
      </c>
      <c r="Y21" s="9" t="s">
        <v>235</v>
      </c>
      <c r="Z21" s="9"/>
      <c r="AA21" s="9"/>
      <c r="AB21" s="9"/>
      <c r="AC21" s="104"/>
      <c r="AD21" s="9"/>
      <c r="AE21" s="2">
        <f t="shared" si="0"/>
        <v>0</v>
      </c>
      <c r="AF21" s="138">
        <f t="shared" si="1"/>
        <v>-1</v>
      </c>
    </row>
    <row r="22" spans="1:32" x14ac:dyDescent="0.25">
      <c r="X22" s="110">
        <v>42608</v>
      </c>
      <c r="Y22" s="9">
        <v>68.73</v>
      </c>
      <c r="Z22" s="9">
        <v>68.88</v>
      </c>
      <c r="AA22" s="9">
        <v>68.069999999999993</v>
      </c>
      <c r="AB22" s="9">
        <v>68.319999999999993</v>
      </c>
      <c r="AC22" s="104">
        <v>1427700</v>
      </c>
      <c r="AD22" s="9">
        <v>67.989999999999995</v>
      </c>
      <c r="AE22" s="2">
        <f t="shared" si="0"/>
        <v>0.81000000000000227</v>
      </c>
      <c r="AF22" s="138">
        <f t="shared" si="1"/>
        <v>-3.2253335288080498E-3</v>
      </c>
    </row>
    <row r="23" spans="1:32" x14ac:dyDescent="0.25">
      <c r="X23" s="110">
        <v>42607</v>
      </c>
      <c r="Y23" s="9">
        <v>68.22</v>
      </c>
      <c r="Z23" s="9">
        <v>68.680000000000007</v>
      </c>
      <c r="AA23" s="9">
        <v>68.12</v>
      </c>
      <c r="AB23" s="9">
        <v>68.540000000000006</v>
      </c>
      <c r="AC23" s="104">
        <v>1145100</v>
      </c>
      <c r="AD23" s="9">
        <v>68.209999999999994</v>
      </c>
      <c r="AE23" s="2">
        <f t="shared" si="0"/>
        <v>0.56000000000000227</v>
      </c>
      <c r="AF23" s="138">
        <f t="shared" si="1"/>
        <v>4.121890181068455E-3</v>
      </c>
    </row>
    <row r="24" spans="1:32" x14ac:dyDescent="0.25">
      <c r="X24" s="110">
        <v>42606</v>
      </c>
      <c r="Y24" s="9">
        <v>68.31</v>
      </c>
      <c r="Z24" s="9">
        <v>68.45</v>
      </c>
      <c r="AA24" s="9">
        <v>68.16</v>
      </c>
      <c r="AB24" s="9">
        <v>68.260000000000005</v>
      </c>
      <c r="AC24" s="104">
        <v>1004500</v>
      </c>
      <c r="AD24" s="9">
        <v>67.930000000000007</v>
      </c>
      <c r="AE24" s="2">
        <f t="shared" si="0"/>
        <v>0.29000000000000625</v>
      </c>
      <c r="AF24" s="138">
        <f t="shared" si="1"/>
        <v>-1.4699397324708929E-3</v>
      </c>
    </row>
    <row r="25" spans="1:32" x14ac:dyDescent="0.25">
      <c r="X25" s="110">
        <v>42605</v>
      </c>
      <c r="Y25" s="9">
        <v>68.91</v>
      </c>
      <c r="Z25" s="9">
        <v>69.14</v>
      </c>
      <c r="AA25" s="9">
        <v>68.36</v>
      </c>
      <c r="AB25" s="9">
        <v>68.36</v>
      </c>
      <c r="AC25" s="104">
        <v>1716200</v>
      </c>
      <c r="AD25" s="9">
        <v>68.03</v>
      </c>
      <c r="AE25" s="2">
        <f t="shared" si="0"/>
        <v>0.78000000000000114</v>
      </c>
      <c r="AF25" s="138">
        <f t="shared" si="1"/>
        <v>-7.4409104172746821E-3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42604</v>
      </c>
      <c r="Y26" s="9">
        <v>69.040000000000006</v>
      </c>
      <c r="Z26" s="9">
        <v>69.05</v>
      </c>
      <c r="AA26" s="9">
        <v>68.78</v>
      </c>
      <c r="AB26" s="9">
        <v>68.87</v>
      </c>
      <c r="AC26" s="104">
        <v>1171400</v>
      </c>
      <c r="AD26" s="9">
        <v>68.540000000000006</v>
      </c>
      <c r="AE26" s="2">
        <f t="shared" si="0"/>
        <v>0.26999999999999602</v>
      </c>
      <c r="AF26" s="138">
        <f t="shared" si="1"/>
        <v>-4.3579314352120146E-3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42601</v>
      </c>
      <c r="Y27" s="9">
        <v>69.13</v>
      </c>
      <c r="Z27" s="9">
        <v>69.42</v>
      </c>
      <c r="AA27" s="9">
        <v>69.03</v>
      </c>
      <c r="AB27" s="9">
        <v>69.17</v>
      </c>
      <c r="AC27" s="104">
        <v>1269400</v>
      </c>
      <c r="AD27" s="9">
        <v>68.84</v>
      </c>
      <c r="AE27" s="2">
        <f t="shared" si="0"/>
        <v>0.39000000000000057</v>
      </c>
      <c r="AF27" s="138">
        <f t="shared" si="1"/>
        <v>-3.7626628075252411E-3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42600</v>
      </c>
      <c r="Y28" s="9">
        <v>69.16</v>
      </c>
      <c r="Z28" s="9">
        <v>69.55</v>
      </c>
      <c r="AA28" s="9">
        <v>69.069999999999993</v>
      </c>
      <c r="AB28" s="9">
        <v>69.44</v>
      </c>
      <c r="AC28" s="104">
        <v>1657000</v>
      </c>
      <c r="AD28" s="9">
        <v>69.099999999999994</v>
      </c>
      <c r="AE28" s="2">
        <f t="shared" si="0"/>
        <v>0.48000000000000398</v>
      </c>
      <c r="AF28" s="138">
        <f t="shared" si="1"/>
        <v>4.5064689635119226E-3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42599</v>
      </c>
      <c r="Y29" s="9">
        <v>68.95</v>
      </c>
      <c r="Z29" s="9">
        <v>69.16</v>
      </c>
      <c r="AA29" s="9">
        <v>68.66</v>
      </c>
      <c r="AB29" s="9">
        <v>69.12</v>
      </c>
      <c r="AC29" s="104">
        <v>2091700</v>
      </c>
      <c r="AD29" s="9">
        <v>68.790000000000006</v>
      </c>
      <c r="AE29" s="2">
        <f t="shared" si="0"/>
        <v>0.5</v>
      </c>
      <c r="AF29" s="138">
        <f t="shared" si="1"/>
        <v>2.4774118332848705E-3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42598</v>
      </c>
      <c r="Y30" s="9">
        <v>68.91</v>
      </c>
      <c r="Z30" s="9">
        <v>69.47</v>
      </c>
      <c r="AA30" s="9">
        <v>68.91</v>
      </c>
      <c r="AB30" s="9">
        <v>68.95</v>
      </c>
      <c r="AC30" s="104">
        <v>1436800</v>
      </c>
      <c r="AD30" s="9">
        <v>68.62</v>
      </c>
      <c r="AE30" s="2">
        <f t="shared" si="0"/>
        <v>0.56000000000000227</v>
      </c>
      <c r="AF30" s="138">
        <f t="shared" si="1"/>
        <v>-6.2273714699492277E-3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42597</v>
      </c>
      <c r="Y31" s="9">
        <v>69.13</v>
      </c>
      <c r="Z31" s="9">
        <v>69.45</v>
      </c>
      <c r="AA31" s="9">
        <v>69.010000000000005</v>
      </c>
      <c r="AB31" s="9">
        <v>69.39</v>
      </c>
      <c r="AC31" s="104">
        <v>1537700</v>
      </c>
      <c r="AD31" s="9">
        <v>69.05</v>
      </c>
      <c r="AE31" s="2">
        <f t="shared" si="0"/>
        <v>0.43999999999999773</v>
      </c>
      <c r="AF31" s="138">
        <f t="shared" si="1"/>
        <v>3.6337209302326201E-3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42594</v>
      </c>
      <c r="Y32" s="9">
        <v>69.06</v>
      </c>
      <c r="Z32" s="9">
        <v>69.25</v>
      </c>
      <c r="AA32" s="9">
        <v>68.84</v>
      </c>
      <c r="AB32" s="9">
        <v>69.13</v>
      </c>
      <c r="AC32" s="104">
        <v>903100</v>
      </c>
      <c r="AD32" s="9">
        <v>68.8</v>
      </c>
      <c r="AE32" s="2">
        <f t="shared" si="0"/>
        <v>0.40999999999999659</v>
      </c>
      <c r="AF32" s="138">
        <f t="shared" si="1"/>
        <v>2.9078220412914746E-4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42593</v>
      </c>
      <c r="Y33" s="9">
        <v>69.42</v>
      </c>
      <c r="Z33" s="9">
        <v>69.510000000000005</v>
      </c>
      <c r="AA33" s="9">
        <v>69.040000000000006</v>
      </c>
      <c r="AB33" s="9">
        <v>69.11</v>
      </c>
      <c r="AC33" s="104">
        <v>1796700</v>
      </c>
      <c r="AD33" s="9">
        <v>68.78</v>
      </c>
      <c r="AE33" s="2">
        <f t="shared" si="0"/>
        <v>0.46999999999999886</v>
      </c>
      <c r="AF33" s="138">
        <f t="shared" si="1"/>
        <v>-4.3427909669947473E-3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42592</v>
      </c>
      <c r="Y34" s="9">
        <v>69.37</v>
      </c>
      <c r="Z34" s="9">
        <v>69.47</v>
      </c>
      <c r="AA34" s="9">
        <v>69.16</v>
      </c>
      <c r="AB34" s="9">
        <v>69.42</v>
      </c>
      <c r="AC34" s="104">
        <v>941800</v>
      </c>
      <c r="AD34" s="9">
        <v>69.08</v>
      </c>
      <c r="AE34" s="2">
        <f t="shared" si="0"/>
        <v>0.31000000000000227</v>
      </c>
      <c r="AF34" s="138">
        <f t="shared" si="1"/>
        <v>7.2432275822098546E-4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67" t="s">
        <v>78</v>
      </c>
      <c r="P35" s="567"/>
      <c r="X35" s="110">
        <v>42591</v>
      </c>
      <c r="Y35" s="9">
        <v>69.17</v>
      </c>
      <c r="Z35" s="9">
        <v>69.5</v>
      </c>
      <c r="AA35" s="9">
        <v>69</v>
      </c>
      <c r="AB35" s="9">
        <v>69.37</v>
      </c>
      <c r="AC35" s="104">
        <v>1053100</v>
      </c>
      <c r="AD35" s="9">
        <v>69.03</v>
      </c>
      <c r="AE35" s="2">
        <f t="shared" si="0"/>
        <v>0.5</v>
      </c>
      <c r="AF35" s="138">
        <f t="shared" si="1"/>
        <v>2.7600232423008464E-3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75.338999999999999</v>
      </c>
      <c r="Q36" s="2"/>
      <c r="X36" s="110">
        <v>42590</v>
      </c>
      <c r="Y36" s="9">
        <v>68.84</v>
      </c>
      <c r="Z36" s="9">
        <v>69.180000000000007</v>
      </c>
      <c r="AA36" s="9">
        <v>68.709999999999994</v>
      </c>
      <c r="AB36" s="9">
        <v>69.17</v>
      </c>
      <c r="AC36" s="104">
        <v>2194500</v>
      </c>
      <c r="AD36" s="9">
        <v>68.84</v>
      </c>
      <c r="AE36" s="2">
        <f t="shared" si="0"/>
        <v>0.47000000000001307</v>
      </c>
      <c r="AF36" s="138">
        <f t="shared" si="1"/>
        <v>4.8168150634944062E-3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74.6541</v>
      </c>
      <c r="Q37" s="2"/>
      <c r="X37" s="110">
        <v>42587</v>
      </c>
      <c r="Y37" s="9">
        <v>68.72</v>
      </c>
      <c r="Z37" s="9">
        <v>68.97</v>
      </c>
      <c r="AA37" s="9">
        <v>68.5</v>
      </c>
      <c r="AB37" s="9">
        <v>68.84</v>
      </c>
      <c r="AC37" s="104">
        <v>1620200</v>
      </c>
      <c r="AD37" s="9">
        <v>68.510000000000005</v>
      </c>
      <c r="AE37" s="2">
        <f t="shared" si="0"/>
        <v>0.46999999999999886</v>
      </c>
      <c r="AF37" s="138">
        <f t="shared" si="1"/>
        <v>3.2215551325229796E-3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73.969200000000001</v>
      </c>
      <c r="Q38" s="2"/>
      <c r="X38" s="110">
        <v>42586</v>
      </c>
      <c r="Y38" s="9">
        <v>67.989999999999995</v>
      </c>
      <c r="Z38" s="9">
        <v>69.239999999999995</v>
      </c>
      <c r="AA38" s="9">
        <v>67.989999999999995</v>
      </c>
      <c r="AB38" s="9">
        <v>68.62</v>
      </c>
      <c r="AC38" s="104">
        <v>2149800</v>
      </c>
      <c r="AD38" s="9">
        <v>68.290000000000006</v>
      </c>
      <c r="AE38" s="2">
        <f t="shared" si="0"/>
        <v>1.25</v>
      </c>
      <c r="AF38" s="138">
        <f t="shared" si="1"/>
        <v>-1.4641288433370203E-4</v>
      </c>
    </row>
    <row r="39" spans="1:32" ht="20.25" thickBot="1" x14ac:dyDescent="0.35">
      <c r="O39" s="83">
        <v>1.07</v>
      </c>
      <c r="P39" s="83">
        <f t="shared" si="3"/>
        <v>73.284300000000002</v>
      </c>
      <c r="Q39" s="2"/>
      <c r="T39" s="112" t="s">
        <v>92</v>
      </c>
      <c r="U39" s="2"/>
      <c r="X39" s="110">
        <v>42585</v>
      </c>
      <c r="Y39" s="9">
        <v>68.28</v>
      </c>
      <c r="Z39" s="9">
        <v>68.709999999999994</v>
      </c>
      <c r="AA39" s="9">
        <v>68.180000000000007</v>
      </c>
      <c r="AB39" s="9">
        <v>68.63</v>
      </c>
      <c r="AC39" s="104">
        <v>2032700</v>
      </c>
      <c r="AD39" s="9">
        <v>68.3</v>
      </c>
      <c r="AE39" s="2">
        <f t="shared" si="0"/>
        <v>0.52999999999998693</v>
      </c>
      <c r="AF39" s="138">
        <f t="shared" si="1"/>
        <v>7.6718796105044174E-3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72.599400000000003</v>
      </c>
      <c r="Q40" s="2"/>
      <c r="T40" s="113" t="s">
        <v>98</v>
      </c>
      <c r="U40" s="106">
        <v>68.94</v>
      </c>
      <c r="X40" s="110">
        <v>42584</v>
      </c>
      <c r="Y40" s="9">
        <v>68.33</v>
      </c>
      <c r="Z40" s="9">
        <v>68.55</v>
      </c>
      <c r="AA40" s="9">
        <v>68.03</v>
      </c>
      <c r="AB40" s="9">
        <v>68.11</v>
      </c>
      <c r="AC40" s="104">
        <v>1344400</v>
      </c>
      <c r="AD40" s="9">
        <v>67.78</v>
      </c>
      <c r="AE40" s="2">
        <f t="shared" si="0"/>
        <v>0.51999999999999602</v>
      </c>
      <c r="AF40" s="138">
        <f t="shared" si="1"/>
        <v>-4.11401704378489E-3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71.914500000000004</v>
      </c>
      <c r="Q41" s="2"/>
      <c r="T41" s="113" t="s">
        <v>99</v>
      </c>
      <c r="U41" s="106">
        <v>68.56</v>
      </c>
      <c r="X41" s="110">
        <v>42583</v>
      </c>
      <c r="Y41" s="9">
        <v>68.44</v>
      </c>
      <c r="Z41" s="9">
        <v>68.569999999999993</v>
      </c>
      <c r="AA41" s="9">
        <v>68.03</v>
      </c>
      <c r="AB41" s="9">
        <v>68.39</v>
      </c>
      <c r="AC41" s="104">
        <v>1728900</v>
      </c>
      <c r="AD41" s="9">
        <v>68.06</v>
      </c>
      <c r="AE41" s="2">
        <f t="shared" si="0"/>
        <v>0.53999999999999204</v>
      </c>
      <c r="AF41" s="138">
        <f t="shared" si="1"/>
        <v>8.8235294117655627E-4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71.229599999999991</v>
      </c>
      <c r="Q42" s="2"/>
      <c r="T42" s="113" t="s">
        <v>100</v>
      </c>
      <c r="U42" s="106" t="s">
        <v>494</v>
      </c>
      <c r="X42" s="110">
        <v>42580</v>
      </c>
      <c r="Y42" s="9">
        <v>68.91</v>
      </c>
      <c r="Z42" s="9">
        <v>68.98</v>
      </c>
      <c r="AA42" s="9">
        <v>68.099999999999994</v>
      </c>
      <c r="AB42" s="9">
        <v>68.33</v>
      </c>
      <c r="AC42" s="104">
        <v>2614600</v>
      </c>
      <c r="AD42" s="9">
        <v>68</v>
      </c>
      <c r="AE42" s="2">
        <f t="shared" si="0"/>
        <v>0.88000000000000966</v>
      </c>
      <c r="AF42" s="138">
        <f t="shared" si="1"/>
        <v>-1.2202208018593841E-2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70.544699999999992</v>
      </c>
      <c r="Q43" s="2"/>
      <c r="T43" s="113" t="s">
        <v>101</v>
      </c>
      <c r="U43" s="106" t="s">
        <v>495</v>
      </c>
      <c r="X43" s="110">
        <v>42579</v>
      </c>
      <c r="Y43" s="9">
        <v>68.84</v>
      </c>
      <c r="Z43" s="9">
        <v>69.37</v>
      </c>
      <c r="AA43" s="9">
        <v>68.64</v>
      </c>
      <c r="AB43" s="9">
        <v>69.17</v>
      </c>
      <c r="AC43" s="104">
        <v>903600</v>
      </c>
      <c r="AD43" s="9">
        <v>68.84</v>
      </c>
      <c r="AE43" s="2">
        <f t="shared" si="0"/>
        <v>0.73000000000000398</v>
      </c>
      <c r="AF43" s="138">
        <f t="shared" si="1"/>
        <v>4.5235663213192279E-3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69.859799999999993</v>
      </c>
      <c r="Q44" s="2"/>
      <c r="T44" s="113" t="s">
        <v>102</v>
      </c>
      <c r="U44" s="106">
        <v>74.44</v>
      </c>
      <c r="X44" s="110">
        <v>42578</v>
      </c>
      <c r="Y44" s="9">
        <v>68.94</v>
      </c>
      <c r="Z44" s="9">
        <v>69.17</v>
      </c>
      <c r="AA44" s="9">
        <v>68.7</v>
      </c>
      <c r="AB44" s="9">
        <v>68.86</v>
      </c>
      <c r="AC44" s="104">
        <v>1321600</v>
      </c>
      <c r="AD44" s="9">
        <v>68.53</v>
      </c>
      <c r="AE44" s="2">
        <f t="shared" si="0"/>
        <v>0.46999999999999886</v>
      </c>
      <c r="AF44" s="138">
        <f t="shared" si="1"/>
        <v>-2.6197060107697734E-3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69.174899999999994</v>
      </c>
      <c r="Q45" s="2"/>
      <c r="T45" s="113" t="s">
        <v>103</v>
      </c>
      <c r="U45" s="106">
        <v>0.98407900000000004</v>
      </c>
      <c r="X45" s="110">
        <v>42577</v>
      </c>
      <c r="Y45" s="9">
        <v>69.27</v>
      </c>
      <c r="Z45" s="9">
        <v>69.5</v>
      </c>
      <c r="AA45" s="9">
        <v>68.86</v>
      </c>
      <c r="AB45" s="9">
        <v>69.040000000000006</v>
      </c>
      <c r="AC45" s="104">
        <v>905700</v>
      </c>
      <c r="AD45" s="9">
        <v>68.709999999999994</v>
      </c>
      <c r="AE45" s="2">
        <f t="shared" si="0"/>
        <v>0.64000000000000057</v>
      </c>
      <c r="AF45" s="138">
        <f t="shared" si="1"/>
        <v>-2.6128610828858312E-3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68.489999999999995</v>
      </c>
      <c r="Q46" s="2"/>
      <c r="T46" s="113" t="s">
        <v>104</v>
      </c>
      <c r="U46" s="106" t="s">
        <v>320</v>
      </c>
      <c r="X46" s="110">
        <v>42576</v>
      </c>
      <c r="Y46" s="9">
        <v>69.16</v>
      </c>
      <c r="Z46" s="9">
        <v>69.3</v>
      </c>
      <c r="AA46" s="9">
        <v>69</v>
      </c>
      <c r="AB46" s="9">
        <v>69.22</v>
      </c>
      <c r="AC46" s="104">
        <v>1011700</v>
      </c>
      <c r="AD46" s="9">
        <v>68.89</v>
      </c>
      <c r="AE46" s="2">
        <f t="shared" si="0"/>
        <v>0.29999999999999716</v>
      </c>
      <c r="AF46" s="138">
        <f t="shared" si="1"/>
        <v>2.9040220705667252E-4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67.805099999999996</v>
      </c>
      <c r="Q47" s="2"/>
      <c r="T47" s="113"/>
      <c r="U47" s="106"/>
      <c r="X47" s="110">
        <v>42573</v>
      </c>
      <c r="Y47" s="9">
        <v>69.069999999999993</v>
      </c>
      <c r="Z47" s="9">
        <v>69.31</v>
      </c>
      <c r="AA47" s="9">
        <v>68.98</v>
      </c>
      <c r="AB47" s="9">
        <v>69.2</v>
      </c>
      <c r="AC47" s="104">
        <v>1185600</v>
      </c>
      <c r="AD47" s="9">
        <v>68.87</v>
      </c>
      <c r="AE47" s="2">
        <f t="shared" si="0"/>
        <v>0.32999999999999829</v>
      </c>
      <c r="AF47" s="138">
        <f t="shared" si="1"/>
        <v>4.5215869311552304E-3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67.120199999999997</v>
      </c>
      <c r="Q48" s="2"/>
      <c r="T48" s="113" t="s">
        <v>105</v>
      </c>
      <c r="U48" s="106" t="s">
        <v>496</v>
      </c>
      <c r="X48" s="110">
        <v>42572</v>
      </c>
      <c r="Y48" s="9">
        <v>69.069999999999993</v>
      </c>
      <c r="Z48" s="9">
        <v>69.12</v>
      </c>
      <c r="AA48" s="9">
        <v>68.8</v>
      </c>
      <c r="AB48" s="9">
        <v>68.89</v>
      </c>
      <c r="AC48" s="104">
        <v>1041300</v>
      </c>
      <c r="AD48" s="9">
        <v>68.56</v>
      </c>
      <c r="AE48" s="2">
        <f t="shared" si="0"/>
        <v>0.32000000000000739</v>
      </c>
      <c r="AF48" s="138">
        <f t="shared" si="1"/>
        <v>-3.0536571179292649E-3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66.435299999999998</v>
      </c>
      <c r="T49" s="113" t="s">
        <v>106</v>
      </c>
      <c r="U49" s="106" t="s">
        <v>339</v>
      </c>
      <c r="X49" s="110">
        <v>42571</v>
      </c>
      <c r="Y49" s="9">
        <v>69.27</v>
      </c>
      <c r="Z49" s="9">
        <v>69.3</v>
      </c>
      <c r="AA49" s="9">
        <v>68.989999999999995</v>
      </c>
      <c r="AB49" s="9">
        <v>69.099999999999994</v>
      </c>
      <c r="AC49" s="104">
        <v>865400</v>
      </c>
      <c r="AD49" s="9">
        <v>68.77</v>
      </c>
      <c r="AE49" s="2">
        <f t="shared" si="0"/>
        <v>0.31000000000000227</v>
      </c>
      <c r="AF49" s="138">
        <f t="shared" si="1"/>
        <v>-2.9073993313000202E-4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65.750399999999999</v>
      </c>
      <c r="T50" s="113" t="s">
        <v>107</v>
      </c>
      <c r="U50" s="107">
        <v>1297205</v>
      </c>
      <c r="X50" s="110">
        <v>42570</v>
      </c>
      <c r="Y50" s="9">
        <v>69.06</v>
      </c>
      <c r="Z50" s="9">
        <v>69.22</v>
      </c>
      <c r="AA50" s="9">
        <v>68.97</v>
      </c>
      <c r="AB50" s="9">
        <v>69.12</v>
      </c>
      <c r="AC50" s="104">
        <v>869400</v>
      </c>
      <c r="AD50" s="9">
        <v>68.790000000000006</v>
      </c>
      <c r="AE50" s="2">
        <f t="shared" si="0"/>
        <v>0.25</v>
      </c>
      <c r="AF50" s="138">
        <f t="shared" si="1"/>
        <v>-3.3323674297303096E-3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65.065499999999986</v>
      </c>
      <c r="T51" s="113" t="s">
        <v>110</v>
      </c>
      <c r="U51" s="107">
        <v>1692400</v>
      </c>
      <c r="X51" s="110">
        <v>42569</v>
      </c>
      <c r="Y51" s="9">
        <v>69.59</v>
      </c>
      <c r="Z51" s="9">
        <v>69.75</v>
      </c>
      <c r="AA51" s="9">
        <v>69.28</v>
      </c>
      <c r="AB51" s="9">
        <v>69.349999999999994</v>
      </c>
      <c r="AC51" s="104">
        <v>1280400</v>
      </c>
      <c r="AD51" s="9">
        <v>69.02</v>
      </c>
      <c r="AE51" s="2">
        <f t="shared" si="0"/>
        <v>0.46999999999999886</v>
      </c>
      <c r="AF51" s="138">
        <f t="shared" si="1"/>
        <v>-1.8799710773681477E-3</v>
      </c>
    </row>
    <row r="52" spans="1:32" x14ac:dyDescent="0.25">
      <c r="O52" s="83">
        <v>0.94</v>
      </c>
      <c r="P52" s="83">
        <f t="shared" si="3"/>
        <v>64.380599999999987</v>
      </c>
      <c r="T52" s="113" t="s">
        <v>108</v>
      </c>
      <c r="U52" s="106" t="s">
        <v>497</v>
      </c>
      <c r="X52" s="110">
        <v>42566</v>
      </c>
      <c r="Y52" s="9">
        <v>69.459999999999994</v>
      </c>
      <c r="Z52" s="9">
        <v>69.7</v>
      </c>
      <c r="AA52" s="9">
        <v>69.349999999999994</v>
      </c>
      <c r="AB52" s="9">
        <v>69.489999999999995</v>
      </c>
      <c r="AC52" s="104">
        <v>1490000</v>
      </c>
      <c r="AD52" s="9">
        <v>69.150000000000006</v>
      </c>
      <c r="AE52" s="2">
        <f t="shared" si="0"/>
        <v>0.35000000000000853</v>
      </c>
      <c r="AF52" s="138">
        <f t="shared" si="1"/>
        <v>2.4644824586836922E-3</v>
      </c>
    </row>
    <row r="53" spans="1:32" x14ac:dyDescent="0.25">
      <c r="O53" s="83">
        <v>0.93</v>
      </c>
      <c r="P53" s="83">
        <f t="shared" si="3"/>
        <v>63.695699999999995</v>
      </c>
      <c r="T53" s="113" t="s">
        <v>111</v>
      </c>
      <c r="U53" s="106">
        <v>17.25</v>
      </c>
      <c r="X53" s="110">
        <v>42565</v>
      </c>
      <c r="Y53" s="9">
        <v>69.62</v>
      </c>
      <c r="Z53" s="9">
        <v>69.92</v>
      </c>
      <c r="AA53" s="9">
        <v>69.25</v>
      </c>
      <c r="AB53" s="9">
        <v>69.31</v>
      </c>
      <c r="AC53" s="104">
        <v>1454400</v>
      </c>
      <c r="AD53" s="9">
        <v>68.98</v>
      </c>
      <c r="AE53" s="2">
        <f t="shared" si="0"/>
        <v>0.67000000000000171</v>
      </c>
      <c r="AF53" s="138">
        <f t="shared" si="1"/>
        <v>4.3509789702689261E-4</v>
      </c>
    </row>
    <row r="54" spans="1:32" x14ac:dyDescent="0.25">
      <c r="O54" s="83">
        <v>0.92</v>
      </c>
      <c r="P54" s="83">
        <f t="shared" si="3"/>
        <v>63.010799999999996</v>
      </c>
      <c r="T54" s="113" t="s">
        <v>112</v>
      </c>
      <c r="U54" s="106">
        <v>3.97</v>
      </c>
      <c r="X54" s="110">
        <v>42564</v>
      </c>
      <c r="Y54" s="9">
        <v>69.709999999999994</v>
      </c>
      <c r="Z54" s="9">
        <v>69.75</v>
      </c>
      <c r="AA54" s="9">
        <v>69.22</v>
      </c>
      <c r="AB54" s="9">
        <v>69.28</v>
      </c>
      <c r="AC54" s="104">
        <v>2002600</v>
      </c>
      <c r="AD54" s="9">
        <v>68.95</v>
      </c>
      <c r="AE54" s="2">
        <f t="shared" si="0"/>
        <v>0.53000000000000114</v>
      </c>
      <c r="AF54" s="138">
        <f t="shared" si="1"/>
        <v>-4.4758879584175792E-3</v>
      </c>
    </row>
    <row r="55" spans="1:32" x14ac:dyDescent="0.25">
      <c r="O55" s="83">
        <v>0.91</v>
      </c>
      <c r="P55" s="83">
        <f t="shared" si="3"/>
        <v>62.325899999999997</v>
      </c>
      <c r="T55" s="113" t="s">
        <v>109</v>
      </c>
      <c r="U55" s="106" t="s">
        <v>498</v>
      </c>
      <c r="X55" s="110">
        <v>42563</v>
      </c>
      <c r="Y55" s="9">
        <v>70.25</v>
      </c>
      <c r="Z55" s="9">
        <v>70.38</v>
      </c>
      <c r="AA55" s="9">
        <v>69.58</v>
      </c>
      <c r="AB55" s="9">
        <v>69.599999999999994</v>
      </c>
      <c r="AC55" s="104">
        <v>2316900</v>
      </c>
      <c r="AD55" s="9">
        <v>69.260000000000005</v>
      </c>
      <c r="AE55" s="2">
        <f t="shared" si="0"/>
        <v>0.79999999999999716</v>
      </c>
      <c r="AF55" s="138">
        <f t="shared" si="1"/>
        <v>-4.8850574712642203E-3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61.640999999999998</v>
      </c>
      <c r="X56" s="110">
        <v>42562</v>
      </c>
      <c r="Y56" s="9">
        <v>69.66</v>
      </c>
      <c r="Z56" s="9">
        <v>70.12</v>
      </c>
      <c r="AA56" s="9">
        <v>69.510000000000005</v>
      </c>
      <c r="AB56" s="9">
        <v>69.94</v>
      </c>
      <c r="AC56" s="104">
        <v>1698200</v>
      </c>
      <c r="AD56" s="9">
        <v>69.599999999999994</v>
      </c>
      <c r="AE56" s="2">
        <f t="shared" si="0"/>
        <v>0.60999999999999943</v>
      </c>
      <c r="AF56" s="138">
        <f t="shared" si="1"/>
        <v>4.0392383150607003E-3</v>
      </c>
    </row>
    <row r="57" spans="1:32" x14ac:dyDescent="0.25">
      <c r="X57" s="110">
        <v>42559</v>
      </c>
      <c r="Y57" s="9">
        <v>69.680000000000007</v>
      </c>
      <c r="Z57" s="9">
        <v>69.69</v>
      </c>
      <c r="AA57" s="9">
        <v>69.06</v>
      </c>
      <c r="AB57" s="9">
        <v>69.66</v>
      </c>
      <c r="AC57" s="104">
        <v>1675600</v>
      </c>
      <c r="AD57" s="9">
        <v>69.319999999999993</v>
      </c>
      <c r="AE57" s="2">
        <f t="shared" si="0"/>
        <v>0.62999999999999545</v>
      </c>
      <c r="AF57" s="138">
        <f t="shared" si="1"/>
        <v>1.0348345722197783E-2</v>
      </c>
    </row>
    <row r="58" spans="1:32" x14ac:dyDescent="0.25">
      <c r="X58" s="110">
        <v>42558</v>
      </c>
      <c r="Y58" s="9">
        <v>69.45</v>
      </c>
      <c r="Z58" s="9">
        <v>69.77</v>
      </c>
      <c r="AA58" s="9">
        <v>68.790000000000006</v>
      </c>
      <c r="AB58" s="9">
        <v>68.94</v>
      </c>
      <c r="AC58" s="104">
        <v>1928200</v>
      </c>
      <c r="AD58" s="9">
        <v>68.61</v>
      </c>
      <c r="AE58" s="2">
        <f t="shared" si="0"/>
        <v>0.97999999999998977</v>
      </c>
      <c r="AF58" s="138">
        <f t="shared" si="1"/>
        <v>-7.3784722222223209E-3</v>
      </c>
    </row>
    <row r="59" spans="1:32" x14ac:dyDescent="0.25">
      <c r="X59" s="110">
        <v>42557</v>
      </c>
      <c r="Y59" s="9">
        <v>69.12</v>
      </c>
      <c r="Z59" s="9">
        <v>69.680000000000007</v>
      </c>
      <c r="AA59" s="9">
        <v>69.05</v>
      </c>
      <c r="AB59" s="9">
        <v>69.459999999999994</v>
      </c>
      <c r="AC59" s="104">
        <v>2210300</v>
      </c>
      <c r="AD59" s="9">
        <v>69.12</v>
      </c>
      <c r="AE59" s="2">
        <f t="shared" si="0"/>
        <v>0.63000000000000966</v>
      </c>
      <c r="AF59" s="138">
        <f t="shared" si="1"/>
        <v>2.029573789504191E-3</v>
      </c>
    </row>
    <row r="60" spans="1:32" x14ac:dyDescent="0.25">
      <c r="X60" s="110">
        <v>42556</v>
      </c>
      <c r="Y60" s="9">
        <v>69.290000000000006</v>
      </c>
      <c r="Z60" s="9">
        <v>69.75</v>
      </c>
      <c r="AA60" s="9">
        <v>69.040000000000006</v>
      </c>
      <c r="AB60" s="9">
        <v>69.31</v>
      </c>
      <c r="AC60" s="104">
        <v>2234900</v>
      </c>
      <c r="AD60" s="9">
        <v>68.98</v>
      </c>
      <c r="AE60" s="2">
        <f t="shared" si="0"/>
        <v>0.70999999999999375</v>
      </c>
      <c r="AF60" s="138">
        <f t="shared" si="1"/>
        <v>-3.4672060098236424E-3</v>
      </c>
    </row>
    <row r="61" spans="1:32" x14ac:dyDescent="0.25">
      <c r="X61" s="110">
        <v>42552</v>
      </c>
      <c r="Y61" s="9">
        <v>69.95</v>
      </c>
      <c r="Z61" s="9">
        <v>69.95</v>
      </c>
      <c r="AA61" s="9">
        <v>69.48</v>
      </c>
      <c r="AB61" s="9">
        <v>69.56</v>
      </c>
      <c r="AC61" s="104">
        <v>1971600</v>
      </c>
      <c r="AD61" s="9">
        <v>69.22</v>
      </c>
      <c r="AE61" s="2">
        <f t="shared" si="0"/>
        <v>0.46999999999999886</v>
      </c>
      <c r="AF61" s="138">
        <f t="shared" si="1"/>
        <v>-5.602643298376675E-3</v>
      </c>
    </row>
    <row r="62" spans="1:32" x14ac:dyDescent="0.25">
      <c r="X62" s="110">
        <v>42551</v>
      </c>
      <c r="Y62" s="9">
        <v>68.540000000000006</v>
      </c>
      <c r="Z62" s="9">
        <v>69.95</v>
      </c>
      <c r="AA62" s="9">
        <v>68.52</v>
      </c>
      <c r="AB62" s="9">
        <v>69.95</v>
      </c>
      <c r="AC62" s="104">
        <v>2638000</v>
      </c>
      <c r="AD62" s="9">
        <v>69.61</v>
      </c>
      <c r="AE62" s="2">
        <f t="shared" si="0"/>
        <v>1.4300000000000068</v>
      </c>
      <c r="AF62" s="138">
        <f t="shared" si="1"/>
        <v>2.1573231582036945E-2</v>
      </c>
    </row>
    <row r="63" spans="1:32" x14ac:dyDescent="0.25">
      <c r="X63" s="110">
        <v>42550</v>
      </c>
      <c r="Y63" s="9">
        <v>67.989999999999995</v>
      </c>
      <c r="Z63" s="9">
        <v>68.53</v>
      </c>
      <c r="AA63" s="9">
        <v>67.53</v>
      </c>
      <c r="AB63" s="9">
        <v>68.47</v>
      </c>
      <c r="AC63" s="104">
        <v>3098300</v>
      </c>
      <c r="AD63" s="9">
        <v>68.14</v>
      </c>
      <c r="AE63" s="2">
        <f t="shared" si="0"/>
        <v>1</v>
      </c>
      <c r="AF63" s="138">
        <f t="shared" si="1"/>
        <v>1.0979228486646786E-2</v>
      </c>
    </row>
    <row r="64" spans="1:32" x14ac:dyDescent="0.25">
      <c r="X64" s="110">
        <v>42549</v>
      </c>
      <c r="Y64" s="9">
        <v>66.650000000000006</v>
      </c>
      <c r="Z64" s="9">
        <v>67.739999999999995</v>
      </c>
      <c r="AA64" s="9">
        <v>66.33</v>
      </c>
      <c r="AB64" s="9">
        <v>67.73</v>
      </c>
      <c r="AC64" s="104">
        <v>3001500</v>
      </c>
      <c r="AD64" s="9">
        <v>67.400000000000006</v>
      </c>
      <c r="AE64" s="2">
        <f t="shared" si="0"/>
        <v>1.4099999999999966</v>
      </c>
      <c r="AF64" s="138">
        <f t="shared" si="1"/>
        <v>2.5250988743535263E-2</v>
      </c>
    </row>
    <row r="65" spans="24:32" x14ac:dyDescent="0.25">
      <c r="X65" s="110">
        <v>42548</v>
      </c>
      <c r="Y65" s="9">
        <v>65.739999999999995</v>
      </c>
      <c r="Z65" s="9">
        <v>66.290000000000006</v>
      </c>
      <c r="AA65" s="9">
        <v>65.27</v>
      </c>
      <c r="AB65" s="9">
        <v>66.06</v>
      </c>
      <c r="AC65" s="104">
        <v>3104100</v>
      </c>
      <c r="AD65" s="9">
        <v>65.739999999999995</v>
      </c>
      <c r="AE65" s="2">
        <f t="shared" si="0"/>
        <v>1.0200000000000102</v>
      </c>
      <c r="AF65" s="138">
        <f t="shared" si="1"/>
        <v>-3.033060357901185E-3</v>
      </c>
    </row>
    <row r="66" spans="24:32" x14ac:dyDescent="0.25">
      <c r="X66" s="110">
        <v>42545</v>
      </c>
      <c r="Y66" s="9">
        <v>65.58</v>
      </c>
      <c r="Z66" s="9">
        <v>66.98</v>
      </c>
      <c r="AA66" s="9">
        <v>65.319999999999993</v>
      </c>
      <c r="AB66" s="9">
        <v>66.260000000000005</v>
      </c>
      <c r="AC66" s="104">
        <v>3908800</v>
      </c>
      <c r="AD66" s="9">
        <v>65.94</v>
      </c>
      <c r="AE66" s="2">
        <f t="shared" si="0"/>
        <v>1.6600000000000108</v>
      </c>
      <c r="AF66" s="138">
        <f t="shared" si="1"/>
        <v>-2.3545091070635293E-2</v>
      </c>
    </row>
    <row r="67" spans="24:32" x14ac:dyDescent="0.25">
      <c r="X67" s="110">
        <v>42544</v>
      </c>
      <c r="Y67" s="9">
        <v>67.61</v>
      </c>
      <c r="Z67" s="9">
        <v>67.86</v>
      </c>
      <c r="AA67" s="9">
        <v>67.42</v>
      </c>
      <c r="AB67" s="9">
        <v>67.86</v>
      </c>
      <c r="AC67" s="104">
        <v>2030600</v>
      </c>
      <c r="AD67" s="9">
        <v>67.53</v>
      </c>
      <c r="AE67" s="2">
        <f>Z67-AA67</f>
        <v>0.43999999999999773</v>
      </c>
      <c r="AF67" s="138" t="e">
        <f>AD67/#REF!-1</f>
        <v>#REF!</v>
      </c>
    </row>
    <row r="68" spans="24:32" x14ac:dyDescent="0.25">
      <c r="X68" s="110">
        <v>42543</v>
      </c>
      <c r="Y68" s="9">
        <v>66.900000000000006</v>
      </c>
      <c r="Z68" s="9">
        <v>67.44</v>
      </c>
      <c r="AA68" s="9">
        <v>66.760000000000005</v>
      </c>
      <c r="AB68" s="9">
        <v>67.02</v>
      </c>
      <c r="AC68" s="104">
        <v>1153300</v>
      </c>
      <c r="AD68" s="9">
        <v>66.7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7" priority="19">
      <formula>F27&gt;0</formula>
    </cfRule>
    <cfRule type="expression" dxfId="206" priority="20">
      <formula>F27&lt;0</formula>
    </cfRule>
  </conditionalFormatting>
  <conditionalFormatting sqref="F37:F38">
    <cfRule type="expression" dxfId="205" priority="17">
      <formula>F37&gt;0</formula>
    </cfRule>
    <cfRule type="expression" dxfId="204" priority="18">
      <formula>F37&lt;0</formula>
    </cfRule>
  </conditionalFormatting>
  <conditionalFormatting sqref="H27:H32">
    <cfRule type="expression" dxfId="203" priority="15">
      <formula>H27&gt;0</formula>
    </cfRule>
    <cfRule type="expression" dxfId="202" priority="16">
      <formula>H27&lt;0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42636</v>
      </c>
      <c r="X2" s="40">
        <v>93.48</v>
      </c>
      <c r="Y2" s="40">
        <v>94.23</v>
      </c>
      <c r="Z2" s="40">
        <v>93.25</v>
      </c>
      <c r="AA2" s="40">
        <v>93.62</v>
      </c>
      <c r="AB2" s="95">
        <v>885200</v>
      </c>
      <c r="AC2" s="40">
        <v>93.62</v>
      </c>
      <c r="AD2" s="2">
        <f>Y2-Z2</f>
        <v>0.98000000000000398</v>
      </c>
      <c r="AE2" s="138">
        <f>AC2/AC3-1</f>
        <v>-3.0880630390799357E-3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93.62</v>
      </c>
      <c r="W3" s="157">
        <v>42635</v>
      </c>
      <c r="X3" s="40">
        <v>93.78</v>
      </c>
      <c r="Y3" s="40">
        <v>94.39</v>
      </c>
      <c r="Z3" s="40">
        <v>93.64</v>
      </c>
      <c r="AA3" s="40">
        <v>93.91</v>
      </c>
      <c r="AB3" s="95">
        <v>1280100</v>
      </c>
      <c r="AC3" s="40">
        <v>93.91</v>
      </c>
      <c r="AD3" s="2">
        <f t="shared" ref="AD3:AD66" si="0">Y3-Z3</f>
        <v>0.75</v>
      </c>
      <c r="AE3" s="138">
        <f t="shared" ref="AE3:AE66" si="1">AC3/AC4-1</f>
        <v>8.5919879712168523E-3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93.62</v>
      </c>
      <c r="R4" s="529">
        <v>-3.0999999999999999E-3</v>
      </c>
      <c r="W4" s="157">
        <v>42634</v>
      </c>
      <c r="X4" s="40">
        <v>92.03</v>
      </c>
      <c r="Y4" s="40">
        <v>93.31</v>
      </c>
      <c r="Z4" s="40">
        <v>91.89</v>
      </c>
      <c r="AA4" s="40">
        <v>93.11</v>
      </c>
      <c r="AB4" s="95">
        <v>1253700</v>
      </c>
      <c r="AC4" s="40">
        <v>93.11</v>
      </c>
      <c r="AD4" s="2">
        <f t="shared" si="0"/>
        <v>1.4200000000000017</v>
      </c>
      <c r="AE4" s="138">
        <f t="shared" si="1"/>
        <v>1.2946040034812922E-2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42633</v>
      </c>
      <c r="X5" s="40">
        <v>92.38</v>
      </c>
      <c r="Y5" s="40">
        <v>92.53</v>
      </c>
      <c r="Z5" s="40">
        <v>91.61</v>
      </c>
      <c r="AA5" s="40">
        <v>91.92</v>
      </c>
      <c r="AB5" s="95">
        <v>1369500</v>
      </c>
      <c r="AC5" s="40">
        <v>91.92</v>
      </c>
      <c r="AD5" s="2">
        <f t="shared" si="0"/>
        <v>0.92000000000000171</v>
      </c>
      <c r="AE5" s="138">
        <f t="shared" si="1"/>
        <v>-1.1952624144300206E-3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42632</v>
      </c>
      <c r="X6" s="40">
        <v>91.76</v>
      </c>
      <c r="Y6" s="40">
        <v>92.67</v>
      </c>
      <c r="Z6" s="40">
        <v>91.76</v>
      </c>
      <c r="AA6" s="40">
        <v>92.03</v>
      </c>
      <c r="AB6" s="95">
        <v>1111100</v>
      </c>
      <c r="AC6" s="40">
        <v>92.03</v>
      </c>
      <c r="AD6" s="2">
        <f t="shared" si="0"/>
        <v>0.90999999999999659</v>
      </c>
      <c r="AE6" s="138">
        <f t="shared" si="1"/>
        <v>7.443897099069563E-3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42629</v>
      </c>
      <c r="X7" s="40">
        <v>91.06</v>
      </c>
      <c r="Y7" s="40">
        <v>91.78</v>
      </c>
      <c r="Z7" s="40">
        <v>90.44</v>
      </c>
      <c r="AA7" s="40">
        <v>91.35</v>
      </c>
      <c r="AB7" s="95">
        <v>2074000</v>
      </c>
      <c r="AC7" s="40">
        <v>91.35</v>
      </c>
      <c r="AD7" s="2">
        <f t="shared" si="0"/>
        <v>1.3400000000000034</v>
      </c>
      <c r="AE7" s="138">
        <f t="shared" si="1"/>
        <v>-1.7484427931374613E-3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42628</v>
      </c>
      <c r="X8" s="40">
        <v>90.36</v>
      </c>
      <c r="Y8" s="40">
        <v>91.94</v>
      </c>
      <c r="Z8" s="40">
        <v>89.92</v>
      </c>
      <c r="AA8" s="40">
        <v>91.51</v>
      </c>
      <c r="AB8" s="95">
        <v>1476500</v>
      </c>
      <c r="AC8" s="40">
        <v>91.51</v>
      </c>
      <c r="AD8" s="2">
        <f t="shared" si="0"/>
        <v>2.019999999999996</v>
      </c>
      <c r="AE8" s="138">
        <f t="shared" si="1"/>
        <v>9.2643652806883026E-3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42627</v>
      </c>
      <c r="X9" s="40">
        <v>90.52</v>
      </c>
      <c r="Y9" s="40">
        <v>91.66</v>
      </c>
      <c r="Z9" s="40">
        <v>90.22</v>
      </c>
      <c r="AA9" s="40">
        <v>90.67</v>
      </c>
      <c r="AB9" s="95">
        <v>1714200</v>
      </c>
      <c r="AC9" s="40">
        <v>90.67</v>
      </c>
      <c r="AD9" s="2">
        <f t="shared" si="0"/>
        <v>1.4399999999999977</v>
      </c>
      <c r="AE9" s="138">
        <f t="shared" si="1"/>
        <v>-7.7143486885600243E-4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42626</v>
      </c>
      <c r="X10" s="40">
        <v>91.44</v>
      </c>
      <c r="Y10" s="40">
        <v>92.12</v>
      </c>
      <c r="Z10" s="40">
        <v>90.3</v>
      </c>
      <c r="AA10" s="40">
        <v>90.74</v>
      </c>
      <c r="AB10" s="95">
        <v>1102300</v>
      </c>
      <c r="AC10" s="40">
        <v>90.74</v>
      </c>
      <c r="AD10" s="2">
        <f t="shared" si="0"/>
        <v>1.8200000000000074</v>
      </c>
      <c r="AE10" s="138">
        <f t="shared" si="1"/>
        <v>-1.7752760337735429E-2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2.52E-2</v>
      </c>
      <c r="W11" s="157">
        <v>42625</v>
      </c>
      <c r="X11" s="40">
        <v>90.69</v>
      </c>
      <c r="Y11" s="40">
        <v>93.03</v>
      </c>
      <c r="Z11" s="40">
        <v>90.21</v>
      </c>
      <c r="AA11" s="40">
        <v>92.38</v>
      </c>
      <c r="AB11" s="95">
        <v>1413500</v>
      </c>
      <c r="AC11" s="40">
        <v>92.38</v>
      </c>
      <c r="AD11" s="2">
        <f t="shared" si="0"/>
        <v>2.8200000000000074</v>
      </c>
      <c r="AE11" s="138">
        <f t="shared" si="1"/>
        <v>1.7625027539105442E-2</v>
      </c>
    </row>
    <row r="12" spans="1:31" x14ac:dyDescent="0.25">
      <c r="W12" s="157">
        <v>42622</v>
      </c>
      <c r="X12" s="40">
        <v>93.29</v>
      </c>
      <c r="Y12" s="40">
        <v>93.29</v>
      </c>
      <c r="Z12" s="40">
        <v>90.75</v>
      </c>
      <c r="AA12" s="40">
        <v>90.78</v>
      </c>
      <c r="AB12" s="95">
        <v>1646200</v>
      </c>
      <c r="AC12" s="40">
        <v>90.78</v>
      </c>
      <c r="AD12" s="2">
        <f t="shared" si="0"/>
        <v>2.5400000000000063</v>
      </c>
      <c r="AE12" s="138">
        <f t="shared" si="1"/>
        <v>-3.4152569422278956E-2</v>
      </c>
    </row>
    <row r="13" spans="1:31" x14ac:dyDescent="0.25">
      <c r="W13" s="157">
        <v>42621</v>
      </c>
      <c r="X13" s="40">
        <v>94</v>
      </c>
      <c r="Y13" s="40">
        <v>94.92</v>
      </c>
      <c r="Z13" s="40">
        <v>93.24</v>
      </c>
      <c r="AA13" s="40">
        <v>93.99</v>
      </c>
      <c r="AB13" s="95">
        <v>1271600</v>
      </c>
      <c r="AC13" s="40">
        <v>93.99</v>
      </c>
      <c r="AD13" s="2">
        <f t="shared" si="0"/>
        <v>1.6800000000000068</v>
      </c>
      <c r="AE13" s="138">
        <f t="shared" si="1"/>
        <v>5.3225463061523648E-4</v>
      </c>
    </row>
    <row r="14" spans="1:31" x14ac:dyDescent="0.25">
      <c r="W14" s="157">
        <v>42620</v>
      </c>
      <c r="X14" s="40">
        <v>94.93</v>
      </c>
      <c r="Y14" s="40">
        <v>95.97</v>
      </c>
      <c r="Z14" s="40">
        <v>93.76</v>
      </c>
      <c r="AA14" s="40">
        <v>93.94</v>
      </c>
      <c r="AB14" s="95">
        <v>2427700</v>
      </c>
      <c r="AC14" s="40">
        <v>93.94</v>
      </c>
      <c r="AD14" s="2">
        <f t="shared" si="0"/>
        <v>2.2099999999999937</v>
      </c>
      <c r="AE14" s="138">
        <f t="shared" si="1"/>
        <v>-1.2716763005780396E-2</v>
      </c>
    </row>
    <row r="15" spans="1:31" x14ac:dyDescent="0.25">
      <c r="W15" s="157">
        <v>42619</v>
      </c>
      <c r="X15" s="40">
        <v>94.16</v>
      </c>
      <c r="Y15" s="40">
        <v>95.15</v>
      </c>
      <c r="Z15" s="40">
        <v>94.04</v>
      </c>
      <c r="AA15" s="40">
        <v>95.15</v>
      </c>
      <c r="AB15" s="95">
        <v>1553600</v>
      </c>
      <c r="AC15" s="40">
        <v>95.15</v>
      </c>
      <c r="AD15" s="2">
        <f t="shared" si="0"/>
        <v>1.1099999999999994</v>
      </c>
      <c r="AE15" s="138">
        <f t="shared" si="1"/>
        <v>1.0514018691588856E-2</v>
      </c>
    </row>
    <row r="16" spans="1:31" x14ac:dyDescent="0.25">
      <c r="W16" s="157">
        <v>42615</v>
      </c>
      <c r="X16" s="40">
        <v>94.09</v>
      </c>
      <c r="Y16" s="40">
        <v>94.8</v>
      </c>
      <c r="Z16" s="40">
        <v>93.69</v>
      </c>
      <c r="AA16" s="40">
        <v>94.16</v>
      </c>
      <c r="AB16" s="95">
        <v>774200</v>
      </c>
      <c r="AC16" s="40">
        <v>94.16</v>
      </c>
      <c r="AD16" s="2">
        <f t="shared" si="0"/>
        <v>1.1099999999999994</v>
      </c>
      <c r="AE16" s="138">
        <f t="shared" si="1"/>
        <v>3.8379530916843319E-3</v>
      </c>
    </row>
    <row r="17" spans="1:31" x14ac:dyDescent="0.25">
      <c r="W17" s="157">
        <v>42614</v>
      </c>
      <c r="X17" s="40">
        <v>94.11</v>
      </c>
      <c r="Y17" s="40">
        <v>94.25</v>
      </c>
      <c r="Z17" s="40">
        <v>92.88</v>
      </c>
      <c r="AA17" s="40">
        <v>93.8</v>
      </c>
      <c r="AB17" s="95">
        <v>1142600</v>
      </c>
      <c r="AC17" s="40">
        <v>93.8</v>
      </c>
      <c r="AD17" s="2">
        <f t="shared" si="0"/>
        <v>1.3700000000000045</v>
      </c>
      <c r="AE17" s="138">
        <f t="shared" si="1"/>
        <v>-1.0649627263046302E-3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42613</v>
      </c>
      <c r="X18" s="40">
        <v>94.07</v>
      </c>
      <c r="Y18" s="40">
        <v>94.43</v>
      </c>
      <c r="Z18" s="40">
        <v>93.26</v>
      </c>
      <c r="AA18" s="40">
        <v>93.9</v>
      </c>
      <c r="AB18" s="95">
        <v>1544700</v>
      </c>
      <c r="AC18" s="40">
        <v>93.9</v>
      </c>
      <c r="AD18" s="2">
        <f t="shared" si="0"/>
        <v>1.1700000000000017</v>
      </c>
      <c r="AE18" s="138">
        <f t="shared" si="1"/>
        <v>-4.9803963123874473E-3</v>
      </c>
    </row>
    <row r="19" spans="1:31" x14ac:dyDescent="0.25">
      <c r="W19" s="157">
        <v>42612</v>
      </c>
      <c r="X19" s="40">
        <v>94.01</v>
      </c>
      <c r="Y19" s="40">
        <v>94.37</v>
      </c>
      <c r="Z19" s="40">
        <v>93.54</v>
      </c>
      <c r="AA19" s="40">
        <v>94.37</v>
      </c>
      <c r="AB19" s="95">
        <v>1398900</v>
      </c>
      <c r="AC19" s="40">
        <v>94.37</v>
      </c>
      <c r="AD19" s="2">
        <f t="shared" si="0"/>
        <v>0.82999999999999829</v>
      </c>
      <c r="AE19" s="138">
        <f t="shared" si="1"/>
        <v>3.8293798532071932E-3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42611</v>
      </c>
      <c r="X20" s="40">
        <v>92.23</v>
      </c>
      <c r="Y20" s="40">
        <v>94.3</v>
      </c>
      <c r="Z20" s="40">
        <v>92.12</v>
      </c>
      <c r="AA20" s="40">
        <v>94.01</v>
      </c>
      <c r="AB20" s="95">
        <v>1721000</v>
      </c>
      <c r="AC20" s="40">
        <v>94.01</v>
      </c>
      <c r="AD20" s="2">
        <f t="shared" si="0"/>
        <v>2.1799999999999926</v>
      </c>
      <c r="AE20" s="138">
        <f t="shared" si="1"/>
        <v>1.8857700227593144E-2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42608</v>
      </c>
      <c r="X21" s="40">
        <v>92.16</v>
      </c>
      <c r="Y21" s="40">
        <v>92.97</v>
      </c>
      <c r="Z21" s="40">
        <v>91.9</v>
      </c>
      <c r="AA21" s="40">
        <v>92.27</v>
      </c>
      <c r="AB21" s="95">
        <v>1322700</v>
      </c>
      <c r="AC21" s="40">
        <v>92.27</v>
      </c>
      <c r="AD21" s="2">
        <f t="shared" si="0"/>
        <v>1.0699999999999932</v>
      </c>
      <c r="AE21" s="138">
        <f t="shared" si="1"/>
        <v>2.0634231103389133E-3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42607</v>
      </c>
      <c r="X22" s="40">
        <v>91.91</v>
      </c>
      <c r="Y22" s="40">
        <v>92.67</v>
      </c>
      <c r="Z22" s="40">
        <v>91.85</v>
      </c>
      <c r="AA22" s="40">
        <v>92.08</v>
      </c>
      <c r="AB22" s="95">
        <v>1075400</v>
      </c>
      <c r="AC22" s="40">
        <v>92.08</v>
      </c>
      <c r="AD22" s="2">
        <f t="shared" si="0"/>
        <v>0.82000000000000739</v>
      </c>
      <c r="AE22" s="138">
        <f t="shared" si="1"/>
        <v>-2.1715526601517876E-4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42606</v>
      </c>
      <c r="X23" s="40">
        <v>91.98</v>
      </c>
      <c r="Y23" s="40">
        <v>92.33</v>
      </c>
      <c r="Z23" s="40">
        <v>91.79</v>
      </c>
      <c r="AA23" s="40">
        <v>92.1</v>
      </c>
      <c r="AB23" s="95">
        <v>793700</v>
      </c>
      <c r="AC23" s="40">
        <v>92.1</v>
      </c>
      <c r="AD23" s="2">
        <f t="shared" si="0"/>
        <v>0.53999999999999204</v>
      </c>
      <c r="AE23" s="138">
        <f t="shared" si="1"/>
        <v>7.6062153645550801E-4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42605</v>
      </c>
      <c r="X24" s="40">
        <v>91.9</v>
      </c>
      <c r="Y24" s="40">
        <v>92.19</v>
      </c>
      <c r="Z24" s="40">
        <v>91.52</v>
      </c>
      <c r="AA24" s="40">
        <v>92.03</v>
      </c>
      <c r="AB24" s="95">
        <v>723000</v>
      </c>
      <c r="AC24" s="40">
        <v>92.03</v>
      </c>
      <c r="AD24" s="2">
        <f t="shared" si="0"/>
        <v>0.67000000000000171</v>
      </c>
      <c r="AE24" s="138">
        <f t="shared" si="1"/>
        <v>7.3336252189142304E-3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42604</v>
      </c>
      <c r="X25" s="40">
        <v>91.5</v>
      </c>
      <c r="Y25" s="40">
        <v>91.58</v>
      </c>
      <c r="Z25" s="40">
        <v>91.01</v>
      </c>
      <c r="AA25" s="40">
        <v>91.36</v>
      </c>
      <c r="AB25" s="95">
        <v>811500</v>
      </c>
      <c r="AC25" s="40">
        <v>91.36</v>
      </c>
      <c r="AD25" s="2">
        <f t="shared" si="0"/>
        <v>0.56999999999999318</v>
      </c>
      <c r="AE25" s="138">
        <f t="shared" si="1"/>
        <v>-2.402271238261644E-3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42601</v>
      </c>
      <c r="X26" s="40">
        <v>91.3</v>
      </c>
      <c r="Y26" s="40">
        <v>91.96</v>
      </c>
      <c r="Z26" s="40">
        <v>91.05</v>
      </c>
      <c r="AA26" s="40">
        <v>91.58</v>
      </c>
      <c r="AB26" s="95">
        <v>1078400</v>
      </c>
      <c r="AC26" s="40">
        <v>91.58</v>
      </c>
      <c r="AD26" s="2">
        <f t="shared" si="0"/>
        <v>0.90999999999999659</v>
      </c>
      <c r="AE26" s="138">
        <f t="shared" si="1"/>
        <v>-9.817824806370723E-4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42600</v>
      </c>
      <c r="X27" s="40">
        <v>89.83</v>
      </c>
      <c r="Y27" s="40">
        <v>91.67</v>
      </c>
      <c r="Z27" s="40">
        <v>89.65</v>
      </c>
      <c r="AA27" s="40">
        <v>91.67</v>
      </c>
      <c r="AB27" s="95">
        <v>1580900</v>
      </c>
      <c r="AC27" s="40">
        <v>91.67</v>
      </c>
      <c r="AD27" s="2">
        <f t="shared" si="0"/>
        <v>2.019999999999996</v>
      </c>
      <c r="AE27" s="138">
        <f t="shared" si="1"/>
        <v>2.0596749053662933E-2</v>
      </c>
    </row>
    <row r="28" spans="1:31" x14ac:dyDescent="0.25">
      <c r="W28" s="157">
        <v>42599</v>
      </c>
      <c r="X28" s="40">
        <v>89.09</v>
      </c>
      <c r="Y28" s="40">
        <v>89.87</v>
      </c>
      <c r="Z28" s="40">
        <v>88.62</v>
      </c>
      <c r="AA28" s="40">
        <v>89.82</v>
      </c>
      <c r="AB28" s="95">
        <v>950600</v>
      </c>
      <c r="AC28" s="40">
        <v>89.82</v>
      </c>
      <c r="AD28" s="2">
        <f t="shared" si="0"/>
        <v>1.25</v>
      </c>
      <c r="AE28" s="138">
        <f t="shared" si="1"/>
        <v>7.8545780969478951E-3</v>
      </c>
    </row>
    <row r="29" spans="1:31" x14ac:dyDescent="0.25">
      <c r="W29" s="157">
        <v>42598</v>
      </c>
      <c r="X29" s="40">
        <v>88.73</v>
      </c>
      <c r="Y29" s="40">
        <v>89.38</v>
      </c>
      <c r="Z29" s="40">
        <v>88.07</v>
      </c>
      <c r="AA29" s="40">
        <v>89.12</v>
      </c>
      <c r="AB29" s="95">
        <v>1286000</v>
      </c>
      <c r="AC29" s="40">
        <v>89.12</v>
      </c>
      <c r="AD29" s="2">
        <f t="shared" si="0"/>
        <v>1.3100000000000023</v>
      </c>
      <c r="AE29" s="138">
        <f t="shared" si="1"/>
        <v>2.2492127755286973E-3</v>
      </c>
    </row>
    <row r="30" spans="1:31" x14ac:dyDescent="0.25">
      <c r="W30" s="157">
        <v>42597</v>
      </c>
      <c r="X30" s="40">
        <v>88.86</v>
      </c>
      <c r="Y30" s="40">
        <v>89.64</v>
      </c>
      <c r="Z30" s="40">
        <v>88.67</v>
      </c>
      <c r="AA30" s="40">
        <v>88.92</v>
      </c>
      <c r="AB30" s="95">
        <v>780400</v>
      </c>
      <c r="AC30" s="40">
        <v>88.92</v>
      </c>
      <c r="AD30" s="2">
        <f t="shared" si="0"/>
        <v>0.96999999999999886</v>
      </c>
      <c r="AE30" s="138">
        <f t="shared" si="1"/>
        <v>6.3377093707559506E-3</v>
      </c>
    </row>
    <row r="31" spans="1:31" x14ac:dyDescent="0.25">
      <c r="W31" s="157">
        <v>42594</v>
      </c>
      <c r="X31" s="40">
        <v>89.48</v>
      </c>
      <c r="Y31" s="40">
        <v>89.48</v>
      </c>
      <c r="Z31" s="40">
        <v>87.97</v>
      </c>
      <c r="AA31" s="40">
        <v>88.36</v>
      </c>
      <c r="AB31" s="95">
        <v>1108600</v>
      </c>
      <c r="AC31" s="40">
        <v>88.36</v>
      </c>
      <c r="AD31" s="2">
        <f t="shared" si="0"/>
        <v>1.5100000000000051</v>
      </c>
      <c r="AE31" s="138">
        <f t="shared" si="1"/>
        <v>-1.2516763522574914E-2</v>
      </c>
    </row>
    <row r="32" spans="1:31" x14ac:dyDescent="0.25">
      <c r="W32" s="157">
        <v>42593</v>
      </c>
      <c r="X32" s="40">
        <v>88.77</v>
      </c>
      <c r="Y32" s="40">
        <v>90.24</v>
      </c>
      <c r="Z32" s="40">
        <v>88.28</v>
      </c>
      <c r="AA32" s="40">
        <v>89.48</v>
      </c>
      <c r="AB32" s="95">
        <v>1653500</v>
      </c>
      <c r="AC32" s="40">
        <v>89.48</v>
      </c>
      <c r="AD32" s="2">
        <f t="shared" si="0"/>
        <v>1.9599999999999937</v>
      </c>
      <c r="AE32" s="138">
        <f t="shared" si="1"/>
        <v>1.0274359263859223E-2</v>
      </c>
    </row>
    <row r="33" spans="1:31" x14ac:dyDescent="0.25">
      <c r="L33" t="s">
        <v>65</v>
      </c>
      <c r="M33" s="2">
        <f>K51+M51-F51</f>
        <v>-168.6200000000008</v>
      </c>
      <c r="W33" s="157">
        <v>42592</v>
      </c>
      <c r="X33" s="40">
        <v>89.56</v>
      </c>
      <c r="Y33" s="40">
        <v>89.56</v>
      </c>
      <c r="Z33" s="40">
        <v>88.38</v>
      </c>
      <c r="AA33" s="40">
        <v>88.57</v>
      </c>
      <c r="AB33" s="95">
        <v>806700</v>
      </c>
      <c r="AC33" s="40">
        <v>88.57</v>
      </c>
      <c r="AD33" s="2">
        <f t="shared" si="0"/>
        <v>1.1800000000000068</v>
      </c>
      <c r="AE33" s="138">
        <f t="shared" si="1"/>
        <v>-7.6190476190477474E-3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42591</v>
      </c>
      <c r="X34" s="40">
        <v>89.43</v>
      </c>
      <c r="Y34" s="40">
        <v>89.86</v>
      </c>
      <c r="Z34" s="40">
        <v>89.17</v>
      </c>
      <c r="AA34" s="40">
        <v>89.25</v>
      </c>
      <c r="AB34" s="95">
        <v>1044000</v>
      </c>
      <c r="AC34" s="40">
        <v>89.25</v>
      </c>
      <c r="AD34" s="2">
        <f t="shared" si="0"/>
        <v>0.68999999999999773</v>
      </c>
      <c r="AE34" s="138">
        <f t="shared" si="1"/>
        <v>-3.0160857908846372E-3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42590</v>
      </c>
      <c r="X35" s="40">
        <v>89</v>
      </c>
      <c r="Y35" s="40">
        <v>90.47</v>
      </c>
      <c r="Z35" s="40">
        <v>89</v>
      </c>
      <c r="AA35" s="40">
        <v>89.52</v>
      </c>
      <c r="AB35" s="95">
        <v>1273300</v>
      </c>
      <c r="AC35" s="40">
        <v>89.52</v>
      </c>
      <c r="AD35" s="2">
        <f t="shared" si="0"/>
        <v>1.4699999999999989</v>
      </c>
      <c r="AE35" s="138">
        <f t="shared" si="1"/>
        <v>7.2007200720072273E-3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42587</v>
      </c>
      <c r="X36" s="40">
        <v>88.16</v>
      </c>
      <c r="Y36" s="40">
        <v>89.38</v>
      </c>
      <c r="Z36" s="40">
        <v>87.61</v>
      </c>
      <c r="AA36" s="40">
        <v>88.88</v>
      </c>
      <c r="AB36" s="95">
        <v>1466900</v>
      </c>
      <c r="AC36" s="40">
        <v>88.88</v>
      </c>
      <c r="AD36" s="2">
        <f t="shared" si="0"/>
        <v>1.769999999999996</v>
      </c>
      <c r="AE36" s="138">
        <f t="shared" si="1"/>
        <v>1.4496062093368289E-2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42586</v>
      </c>
      <c r="X37" s="40">
        <v>87.57</v>
      </c>
      <c r="Y37" s="40">
        <v>88.31</v>
      </c>
      <c r="Z37" s="40">
        <v>86.88</v>
      </c>
      <c r="AA37" s="40">
        <v>87.61</v>
      </c>
      <c r="AB37" s="95">
        <v>1684800</v>
      </c>
      <c r="AC37" s="40">
        <v>87.61</v>
      </c>
      <c r="AD37" s="2">
        <f t="shared" si="0"/>
        <v>1.4300000000000068</v>
      </c>
      <c r="AE37" s="138" t="e">
        <f t="shared" si="1"/>
        <v>#DIV/0!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42586</v>
      </c>
      <c r="X38" s="40" t="s">
        <v>141</v>
      </c>
      <c r="Y38" s="40"/>
      <c r="Z38" s="40"/>
      <c r="AA38" s="40"/>
      <c r="AB38" s="95"/>
      <c r="AC38" s="40"/>
      <c r="AD38" s="2">
        <f t="shared" si="0"/>
        <v>0</v>
      </c>
      <c r="AE38" s="138">
        <f t="shared" si="1"/>
        <v>-1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42585</v>
      </c>
      <c r="X39" s="40">
        <v>87.09</v>
      </c>
      <c r="Y39" s="40">
        <v>88.53</v>
      </c>
      <c r="Z39" s="40">
        <v>87</v>
      </c>
      <c r="AA39" s="40">
        <v>88.33</v>
      </c>
      <c r="AB39" s="95">
        <v>1424000</v>
      </c>
      <c r="AC39" s="40">
        <v>87.74</v>
      </c>
      <c r="AD39" s="2">
        <f t="shared" si="0"/>
        <v>1.5300000000000011</v>
      </c>
      <c r="AE39" s="138">
        <f t="shared" si="1"/>
        <v>1.328097932786676E-2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42584</v>
      </c>
      <c r="X40" s="40">
        <v>88.25</v>
      </c>
      <c r="Y40" s="40">
        <v>88.52</v>
      </c>
      <c r="Z40" s="40">
        <v>86.91</v>
      </c>
      <c r="AA40" s="40">
        <v>87.17</v>
      </c>
      <c r="AB40" s="95">
        <v>1002400</v>
      </c>
      <c r="AC40" s="40">
        <v>86.59</v>
      </c>
      <c r="AD40" s="2">
        <f t="shared" si="0"/>
        <v>1.6099999999999994</v>
      </c>
      <c r="AE40" s="138">
        <f t="shared" si="1"/>
        <v>-1.5575261482491887E-2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42583</v>
      </c>
      <c r="X41" s="40">
        <v>89.67</v>
      </c>
      <c r="Y41" s="40">
        <v>89.67</v>
      </c>
      <c r="Z41" s="40">
        <v>88.28</v>
      </c>
      <c r="AA41" s="40">
        <v>88.55</v>
      </c>
      <c r="AB41" s="95">
        <v>1639500</v>
      </c>
      <c r="AC41" s="40">
        <v>87.96</v>
      </c>
      <c r="AD41" s="2">
        <f t="shared" si="0"/>
        <v>1.3900000000000006</v>
      </c>
      <c r="AE41" s="138">
        <f t="shared" si="1"/>
        <v>-1.3680197353666879E-2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42580</v>
      </c>
      <c r="X42" s="40">
        <v>89.73</v>
      </c>
      <c r="Y42" s="40">
        <v>90.31</v>
      </c>
      <c r="Z42" s="40">
        <v>89.1</v>
      </c>
      <c r="AA42" s="40">
        <v>89.78</v>
      </c>
      <c r="AB42" s="95">
        <v>1218800</v>
      </c>
      <c r="AC42" s="40">
        <v>89.18</v>
      </c>
      <c r="AD42" s="2">
        <f t="shared" si="0"/>
        <v>1.210000000000008</v>
      </c>
      <c r="AE42" s="138">
        <f t="shared" si="1"/>
        <v>-2.6839633191678702E-3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102.98200000000001</v>
      </c>
      <c r="Q43" s="2"/>
      <c r="R43" s="34"/>
      <c r="T43" s="10" t="s">
        <v>98</v>
      </c>
      <c r="U43" s="88">
        <v>93.91</v>
      </c>
      <c r="W43" s="157">
        <v>42579</v>
      </c>
      <c r="X43" s="40">
        <v>89.75</v>
      </c>
      <c r="Y43" s="40">
        <v>91.03</v>
      </c>
      <c r="Z43" s="40">
        <v>88.88</v>
      </c>
      <c r="AA43" s="40">
        <v>90.02</v>
      </c>
      <c r="AB43" s="95">
        <v>1525900</v>
      </c>
      <c r="AC43" s="40">
        <v>89.42</v>
      </c>
      <c r="AD43" s="2">
        <f t="shared" si="0"/>
        <v>2.1500000000000057</v>
      </c>
      <c r="AE43" s="138">
        <f t="shared" si="1"/>
        <v>-1.3401831583650381E-3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102.04580000000001</v>
      </c>
      <c r="Q44" s="2"/>
      <c r="R44" s="34"/>
      <c r="T44" s="10" t="s">
        <v>99</v>
      </c>
      <c r="U44" s="88">
        <v>93.48</v>
      </c>
      <c r="W44" s="157">
        <v>42578</v>
      </c>
      <c r="X44" s="40">
        <v>92.44</v>
      </c>
      <c r="Y44" s="40">
        <v>92.5</v>
      </c>
      <c r="Z44" s="40">
        <v>89.18</v>
      </c>
      <c r="AA44" s="40">
        <v>90.14</v>
      </c>
      <c r="AB44" s="95">
        <v>2736400</v>
      </c>
      <c r="AC44" s="40">
        <v>89.54</v>
      </c>
      <c r="AD44" s="2">
        <f t="shared" si="0"/>
        <v>3.3199999999999932</v>
      </c>
      <c r="AE44" s="138">
        <f t="shared" si="1"/>
        <v>-2.8112449799196693E-2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101.10960000000001</v>
      </c>
      <c r="Q45" s="2"/>
      <c r="R45" s="34"/>
      <c r="T45" s="10" t="s">
        <v>100</v>
      </c>
      <c r="U45" s="88" t="s">
        <v>462</v>
      </c>
      <c r="W45" s="157">
        <v>42577</v>
      </c>
      <c r="X45" s="40">
        <v>91.96</v>
      </c>
      <c r="Y45" s="40">
        <v>93.09</v>
      </c>
      <c r="Z45" s="40">
        <v>91.5</v>
      </c>
      <c r="AA45" s="40">
        <v>92.75</v>
      </c>
      <c r="AB45" s="95">
        <v>2141500</v>
      </c>
      <c r="AC45" s="40">
        <v>92.13</v>
      </c>
      <c r="AD45" s="2">
        <f t="shared" si="0"/>
        <v>1.5900000000000034</v>
      </c>
      <c r="AE45" s="138">
        <f t="shared" si="1"/>
        <v>8.5385878489327993E-3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100.17340000000002</v>
      </c>
      <c r="Q46" s="2"/>
      <c r="R46" s="34"/>
      <c r="T46" s="10" t="s">
        <v>101</v>
      </c>
      <c r="U46" s="88" t="s">
        <v>463</v>
      </c>
      <c r="W46" s="157">
        <v>42576</v>
      </c>
      <c r="X46" s="40">
        <v>92</v>
      </c>
      <c r="Y46" s="40">
        <v>92.73</v>
      </c>
      <c r="Z46" s="40">
        <v>90.97</v>
      </c>
      <c r="AA46" s="40">
        <v>91.96</v>
      </c>
      <c r="AB46" s="95">
        <v>1277500</v>
      </c>
      <c r="AC46" s="40">
        <v>91.35</v>
      </c>
      <c r="AD46" s="2">
        <f t="shared" si="0"/>
        <v>1.7600000000000051</v>
      </c>
      <c r="AE46" s="138">
        <f t="shared" si="1"/>
        <v>-5.47045951860059E-4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99.237200000000016</v>
      </c>
      <c r="Q47" s="2"/>
      <c r="R47" s="34"/>
      <c r="T47" s="10" t="s">
        <v>102</v>
      </c>
      <c r="U47" s="88">
        <v>94.19</v>
      </c>
      <c r="W47" s="157">
        <v>42573</v>
      </c>
      <c r="X47" s="40">
        <v>91.34</v>
      </c>
      <c r="Y47" s="40">
        <v>92.1</v>
      </c>
      <c r="Z47" s="40">
        <v>90.79</v>
      </c>
      <c r="AA47" s="40">
        <v>92.01</v>
      </c>
      <c r="AB47" s="95">
        <v>1047000</v>
      </c>
      <c r="AC47" s="40">
        <v>91.4</v>
      </c>
      <c r="AD47" s="2">
        <f t="shared" si="0"/>
        <v>1.3099999999999881</v>
      </c>
      <c r="AE47" s="138">
        <f t="shared" si="1"/>
        <v>4.947773501924102E-3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98.301000000000002</v>
      </c>
      <c r="Q48" s="2"/>
      <c r="R48" s="34"/>
      <c r="T48" s="10" t="s">
        <v>103</v>
      </c>
      <c r="U48" s="88">
        <v>1.3283</v>
      </c>
      <c r="W48" s="157">
        <v>42572</v>
      </c>
      <c r="X48" s="40">
        <v>91.12</v>
      </c>
      <c r="Y48" s="40">
        <v>92.16</v>
      </c>
      <c r="Z48" s="40">
        <v>90.53</v>
      </c>
      <c r="AA48" s="40">
        <v>91.56</v>
      </c>
      <c r="AB48" s="95">
        <v>1453700</v>
      </c>
      <c r="AC48" s="40">
        <v>90.95</v>
      </c>
      <c r="AD48" s="2">
        <f t="shared" si="0"/>
        <v>1.6299999999999955</v>
      </c>
      <c r="AE48" s="138">
        <f t="shared" si="1"/>
        <v>-2.0847048496818177E-3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97.364800000000002</v>
      </c>
      <c r="Q49" s="2"/>
      <c r="R49" s="34"/>
      <c r="T49" s="10" t="s">
        <v>123</v>
      </c>
      <c r="U49" s="88" t="s">
        <v>311</v>
      </c>
      <c r="W49" s="157">
        <v>42571</v>
      </c>
      <c r="X49" s="40">
        <v>91.4</v>
      </c>
      <c r="Y49" s="40">
        <v>92.01</v>
      </c>
      <c r="Z49" s="40">
        <v>90.7</v>
      </c>
      <c r="AA49" s="40">
        <v>91.75</v>
      </c>
      <c r="AB49" s="95">
        <v>1371700</v>
      </c>
      <c r="AC49" s="40">
        <v>91.14</v>
      </c>
      <c r="AD49" s="2">
        <f t="shared" si="0"/>
        <v>1.3100000000000023</v>
      </c>
      <c r="AE49" s="138">
        <f t="shared" si="1"/>
        <v>3.8550501156513484E-3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96.428600000000003</v>
      </c>
      <c r="Q50" s="2"/>
      <c r="R50" s="34"/>
      <c r="T50" s="10"/>
      <c r="U50" s="88"/>
      <c r="W50" s="157">
        <v>42570</v>
      </c>
      <c r="X50" s="40">
        <v>91.05</v>
      </c>
      <c r="Y50" s="40">
        <v>91.78</v>
      </c>
      <c r="Z50" s="40">
        <v>90.86</v>
      </c>
      <c r="AA50" s="40">
        <v>91.4</v>
      </c>
      <c r="AB50" s="95">
        <v>1154700</v>
      </c>
      <c r="AC50" s="40">
        <v>90.79</v>
      </c>
      <c r="AD50" s="2">
        <f t="shared" si="0"/>
        <v>0.92000000000000171</v>
      </c>
      <c r="AE50" s="138">
        <f t="shared" si="1"/>
        <v>-2.3076923076922329E-3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95.492400000000004</v>
      </c>
      <c r="Q51" s="2"/>
      <c r="R51" s="34"/>
      <c r="T51" s="10" t="s">
        <v>105</v>
      </c>
      <c r="U51" s="88" t="s">
        <v>464</v>
      </c>
      <c r="W51" s="157">
        <v>42569</v>
      </c>
      <c r="X51" s="40">
        <v>91.28</v>
      </c>
      <c r="Y51" s="40">
        <v>91.72</v>
      </c>
      <c r="Z51" s="40">
        <v>90.9</v>
      </c>
      <c r="AA51" s="40">
        <v>91.61</v>
      </c>
      <c r="AB51" s="95">
        <v>895800</v>
      </c>
      <c r="AC51" s="40">
        <v>91</v>
      </c>
      <c r="AD51" s="2">
        <f t="shared" si="0"/>
        <v>0.81999999999999318</v>
      </c>
      <c r="AE51" s="138">
        <f t="shared" si="1"/>
        <v>1.320422535211252E-3</v>
      </c>
    </row>
    <row r="52" spans="1:31" x14ac:dyDescent="0.25">
      <c r="O52" s="83">
        <v>1.01</v>
      </c>
      <c r="P52" s="83">
        <f t="shared" si="3"/>
        <v>94.556200000000004</v>
      </c>
      <c r="Q52" s="2"/>
      <c r="R52" s="34"/>
      <c r="T52" s="10" t="s">
        <v>106</v>
      </c>
      <c r="U52" s="88" t="s">
        <v>224</v>
      </c>
      <c r="W52" s="157">
        <v>42566</v>
      </c>
      <c r="X52" s="40">
        <v>91.9</v>
      </c>
      <c r="Y52" s="40">
        <v>92.3</v>
      </c>
      <c r="Z52" s="40">
        <v>90.78</v>
      </c>
      <c r="AA52" s="40">
        <v>91.49</v>
      </c>
      <c r="AB52" s="95">
        <v>1204000</v>
      </c>
      <c r="AC52" s="40">
        <v>90.88</v>
      </c>
      <c r="AD52" s="2">
        <f t="shared" si="0"/>
        <v>1.519999999999996</v>
      </c>
      <c r="AE52" s="138">
        <f t="shared" si="1"/>
        <v>-3.2901952182496919E-3</v>
      </c>
    </row>
    <row r="53" spans="1:31" x14ac:dyDescent="0.25">
      <c r="O53" s="83">
        <v>1</v>
      </c>
      <c r="P53" s="83">
        <f t="shared" si="3"/>
        <v>93.62</v>
      </c>
      <c r="Q53" s="2"/>
      <c r="R53" s="34"/>
      <c r="T53" s="10" t="s">
        <v>107</v>
      </c>
      <c r="U53" s="90">
        <v>889537</v>
      </c>
      <c r="W53" s="157">
        <v>42565</v>
      </c>
      <c r="X53" s="40">
        <v>91.25</v>
      </c>
      <c r="Y53" s="40">
        <v>92.64</v>
      </c>
      <c r="Z53" s="40">
        <v>90.85</v>
      </c>
      <c r="AA53" s="40">
        <v>91.79</v>
      </c>
      <c r="AB53" s="95">
        <v>2310800</v>
      </c>
      <c r="AC53" s="40">
        <v>91.18</v>
      </c>
      <c r="AD53" s="2">
        <f t="shared" si="0"/>
        <v>1.7900000000000063</v>
      </c>
      <c r="AE53" s="138">
        <f t="shared" si="1"/>
        <v>1.1313220940550206E-2</v>
      </c>
    </row>
    <row r="54" spans="1:31" x14ac:dyDescent="0.25">
      <c r="O54" s="83">
        <v>0.99</v>
      </c>
      <c r="P54" s="83">
        <f t="shared" si="3"/>
        <v>92.683800000000005</v>
      </c>
      <c r="Q54" s="2"/>
      <c r="R54" s="34"/>
      <c r="T54" s="10" t="s">
        <v>110</v>
      </c>
      <c r="U54" s="90">
        <v>1419470</v>
      </c>
      <c r="W54" s="157">
        <v>42564</v>
      </c>
      <c r="X54" s="40">
        <v>88.99</v>
      </c>
      <c r="Y54" s="40">
        <v>91.43</v>
      </c>
      <c r="Z54" s="40">
        <v>87.47</v>
      </c>
      <c r="AA54" s="40">
        <v>90.77</v>
      </c>
      <c r="AB54" s="95">
        <v>2658300</v>
      </c>
      <c r="AC54" s="40">
        <v>90.16</v>
      </c>
      <c r="AD54" s="2">
        <f t="shared" si="0"/>
        <v>3.960000000000008</v>
      </c>
      <c r="AE54" s="138">
        <f t="shared" si="1"/>
        <v>2.6528521006489836E-2</v>
      </c>
    </row>
    <row r="55" spans="1:31" x14ac:dyDescent="0.25">
      <c r="O55" s="83">
        <v>0.98</v>
      </c>
      <c r="P55" s="83">
        <f t="shared" si="3"/>
        <v>91.747600000000006</v>
      </c>
      <c r="Q55" s="2"/>
      <c r="R55" s="34"/>
      <c r="T55" s="10" t="s">
        <v>108</v>
      </c>
      <c r="U55" s="88" t="s">
        <v>465</v>
      </c>
      <c r="W55" s="157">
        <v>42563</v>
      </c>
      <c r="X55" s="40">
        <v>87.61</v>
      </c>
      <c r="Y55" s="40">
        <v>88.96</v>
      </c>
      <c r="Z55" s="40">
        <v>87.61</v>
      </c>
      <c r="AA55" s="40">
        <v>88.42</v>
      </c>
      <c r="AB55" s="95">
        <v>1491600</v>
      </c>
      <c r="AC55" s="40">
        <v>87.83</v>
      </c>
      <c r="AD55" s="2">
        <f t="shared" si="0"/>
        <v>1.3499999999999943</v>
      </c>
      <c r="AE55" s="138">
        <f t="shared" si="1"/>
        <v>1.6904017598703192E-2</v>
      </c>
    </row>
    <row r="56" spans="1:31" x14ac:dyDescent="0.25">
      <c r="O56" s="83">
        <v>0.97</v>
      </c>
      <c r="P56" s="83">
        <f t="shared" si="3"/>
        <v>90.811400000000006</v>
      </c>
      <c r="T56" s="10" t="s">
        <v>111</v>
      </c>
      <c r="U56" s="88">
        <v>17.54</v>
      </c>
      <c r="W56" s="157">
        <v>42562</v>
      </c>
      <c r="X56" s="40">
        <v>86.65</v>
      </c>
      <c r="Y56" s="40">
        <v>87.47</v>
      </c>
      <c r="Z56" s="40">
        <v>86.64</v>
      </c>
      <c r="AA56" s="40">
        <v>86.95</v>
      </c>
      <c r="AB56" s="95">
        <v>1466300</v>
      </c>
      <c r="AC56" s="40">
        <v>86.37</v>
      </c>
      <c r="AD56" s="2">
        <f t="shared" si="0"/>
        <v>0.82999999999999829</v>
      </c>
      <c r="AE56" s="138">
        <f t="shared" si="1"/>
        <v>6.1742777260018755E-3</v>
      </c>
    </row>
    <row r="57" spans="1:31" x14ac:dyDescent="0.25">
      <c r="O57" s="83">
        <v>0.96</v>
      </c>
      <c r="P57" s="83">
        <f t="shared" si="3"/>
        <v>89.875200000000007</v>
      </c>
      <c r="T57" s="10" t="s">
        <v>112</v>
      </c>
      <c r="U57" s="88">
        <v>5.34</v>
      </c>
      <c r="W57" s="157">
        <v>42559</v>
      </c>
      <c r="X57" s="40">
        <v>84.79</v>
      </c>
      <c r="Y57" s="40">
        <v>86.94</v>
      </c>
      <c r="Z57" s="40">
        <v>84.67</v>
      </c>
      <c r="AA57" s="40">
        <v>86.42</v>
      </c>
      <c r="AB57" s="95">
        <v>2131400</v>
      </c>
      <c r="AC57" s="40">
        <v>85.84</v>
      </c>
      <c r="AD57" s="2">
        <f t="shared" si="0"/>
        <v>2.269999999999996</v>
      </c>
      <c r="AE57" s="138">
        <f t="shared" si="1"/>
        <v>2.8270244369908992E-2</v>
      </c>
    </row>
    <row r="58" spans="1:31" x14ac:dyDescent="0.25">
      <c r="O58" s="83">
        <v>0.95</v>
      </c>
      <c r="P58" s="83">
        <f t="shared" si="3"/>
        <v>88.939000000000007</v>
      </c>
      <c r="T58" s="10" t="s">
        <v>109</v>
      </c>
      <c r="U58" s="88" t="s">
        <v>466</v>
      </c>
      <c r="W58" s="157">
        <v>42558</v>
      </c>
      <c r="X58" s="40">
        <v>85.02</v>
      </c>
      <c r="Y58" s="40">
        <v>85.4</v>
      </c>
      <c r="Z58" s="40">
        <v>83.66</v>
      </c>
      <c r="AA58" s="40">
        <v>84.04</v>
      </c>
      <c r="AB58" s="95">
        <v>1452000</v>
      </c>
      <c r="AC58" s="40">
        <v>83.48</v>
      </c>
      <c r="AD58" s="2">
        <f t="shared" si="0"/>
        <v>1.7400000000000091</v>
      </c>
      <c r="AE58" s="138">
        <f t="shared" si="1"/>
        <v>-1.0666034605356645E-2</v>
      </c>
    </row>
    <row r="59" spans="1:31" x14ac:dyDescent="0.25">
      <c r="O59" s="83">
        <v>0.94</v>
      </c>
      <c r="P59" s="83">
        <f t="shared" si="3"/>
        <v>88.002799999999993</v>
      </c>
      <c r="W59" s="157">
        <v>42557</v>
      </c>
      <c r="X59" s="40">
        <v>83.83</v>
      </c>
      <c r="Y59" s="40">
        <v>85.26</v>
      </c>
      <c r="Z59" s="40">
        <v>83.3</v>
      </c>
      <c r="AA59" s="40">
        <v>84.95</v>
      </c>
      <c r="AB59" s="95">
        <v>1839000</v>
      </c>
      <c r="AC59" s="40">
        <v>84.38</v>
      </c>
      <c r="AD59" s="2">
        <f t="shared" si="0"/>
        <v>1.960000000000008</v>
      </c>
      <c r="AE59" s="138">
        <f t="shared" si="1"/>
        <v>1.2479001679865487E-2</v>
      </c>
    </row>
    <row r="60" spans="1:31" x14ac:dyDescent="0.25">
      <c r="O60" s="83">
        <v>0.93</v>
      </c>
      <c r="P60" s="83">
        <f t="shared" si="3"/>
        <v>87.066600000000008</v>
      </c>
      <c r="W60" s="157">
        <v>42556</v>
      </c>
      <c r="X60" s="40">
        <v>84.82</v>
      </c>
      <c r="Y60" s="40">
        <v>85.15</v>
      </c>
      <c r="Z60" s="40">
        <v>83.23</v>
      </c>
      <c r="AA60" s="40">
        <v>83.9</v>
      </c>
      <c r="AB60" s="95">
        <v>1406700</v>
      </c>
      <c r="AC60" s="40">
        <v>83.34</v>
      </c>
      <c r="AD60" s="2">
        <f t="shared" si="0"/>
        <v>1.9200000000000017</v>
      </c>
      <c r="AE60" s="138">
        <f t="shared" si="1"/>
        <v>-1.5242821694434472E-2</v>
      </c>
    </row>
    <row r="61" spans="1:31" x14ac:dyDescent="0.25">
      <c r="O61" s="83">
        <v>0.92</v>
      </c>
      <c r="P61" s="83">
        <f t="shared" si="3"/>
        <v>86.130400000000009</v>
      </c>
      <c r="W61" s="157">
        <v>42552</v>
      </c>
      <c r="X61" s="40">
        <v>84.89</v>
      </c>
      <c r="Y61" s="40">
        <v>85.64</v>
      </c>
      <c r="Z61" s="40">
        <v>84.7</v>
      </c>
      <c r="AA61" s="40">
        <v>85.2</v>
      </c>
      <c r="AB61" s="95">
        <v>1239900</v>
      </c>
      <c r="AC61" s="40">
        <v>84.63</v>
      </c>
      <c r="AD61" s="2">
        <f t="shared" si="0"/>
        <v>0.93999999999999773</v>
      </c>
      <c r="AE61" s="138">
        <f t="shared" si="1"/>
        <v>8.2781456953640031E-4</v>
      </c>
    </row>
    <row r="62" spans="1:31" x14ac:dyDescent="0.25">
      <c r="O62" s="83">
        <v>0.91</v>
      </c>
      <c r="P62" s="83">
        <f t="shared" si="3"/>
        <v>85.194200000000009</v>
      </c>
      <c r="W62" s="157">
        <v>42551</v>
      </c>
      <c r="X62" s="40">
        <v>84.16</v>
      </c>
      <c r="Y62" s="40">
        <v>85.13</v>
      </c>
      <c r="Z62" s="40">
        <v>83.23</v>
      </c>
      <c r="AA62" s="40">
        <v>85.13</v>
      </c>
      <c r="AB62" s="95">
        <v>1460800</v>
      </c>
      <c r="AC62" s="40">
        <v>84.56</v>
      </c>
      <c r="AD62" s="2">
        <f t="shared" si="0"/>
        <v>1.8999999999999915</v>
      </c>
      <c r="AE62" s="138">
        <f t="shared" si="1"/>
        <v>1.64683255198943E-2</v>
      </c>
    </row>
    <row r="63" spans="1:31" x14ac:dyDescent="0.25">
      <c r="O63" s="83">
        <v>0.9</v>
      </c>
      <c r="P63" s="83">
        <f t="shared" si="3"/>
        <v>84.25800000000001</v>
      </c>
      <c r="W63" s="157">
        <v>42550</v>
      </c>
      <c r="X63" s="40">
        <v>83.02</v>
      </c>
      <c r="Y63" s="40">
        <v>84.19</v>
      </c>
      <c r="Z63" s="40">
        <v>82.91</v>
      </c>
      <c r="AA63" s="40">
        <v>83.75</v>
      </c>
      <c r="AB63" s="95">
        <v>951500</v>
      </c>
      <c r="AC63" s="40">
        <v>83.19</v>
      </c>
      <c r="AD63" s="2">
        <f t="shared" si="0"/>
        <v>1.2800000000000011</v>
      </c>
      <c r="AE63" s="138">
        <f t="shared" si="1"/>
        <v>1.8486777668951904E-2</v>
      </c>
    </row>
    <row r="64" spans="1:31" x14ac:dyDescent="0.25">
      <c r="W64" s="157">
        <v>42549</v>
      </c>
      <c r="X64" s="40">
        <v>80.78</v>
      </c>
      <c r="Y64" s="40">
        <v>82.45</v>
      </c>
      <c r="Z64" s="40">
        <v>80.42</v>
      </c>
      <c r="AA64" s="40">
        <v>82.23</v>
      </c>
      <c r="AB64" s="95">
        <v>1538100</v>
      </c>
      <c r="AC64" s="40">
        <v>81.680000000000007</v>
      </c>
      <c r="AD64" s="2">
        <f t="shared" si="0"/>
        <v>2.0300000000000011</v>
      </c>
      <c r="AE64" s="138">
        <f t="shared" si="1"/>
        <v>3.1964624131396002E-2</v>
      </c>
    </row>
    <row r="65" spans="23:31" x14ac:dyDescent="0.25">
      <c r="W65" s="157">
        <v>42548</v>
      </c>
      <c r="X65" s="40">
        <v>81.650000000000006</v>
      </c>
      <c r="Y65" s="40">
        <v>81.96</v>
      </c>
      <c r="Z65" s="40">
        <v>78.73</v>
      </c>
      <c r="AA65" s="40">
        <v>79.680000000000007</v>
      </c>
      <c r="AB65" s="95">
        <v>2009000</v>
      </c>
      <c r="AC65" s="40">
        <v>79.150000000000006</v>
      </c>
      <c r="AD65" s="2">
        <f t="shared" si="0"/>
        <v>3.2299999999999898</v>
      </c>
      <c r="AE65" s="138">
        <f t="shared" si="1"/>
        <v>-3.5814350103544834E-2</v>
      </c>
    </row>
    <row r="66" spans="23:31" x14ac:dyDescent="0.25">
      <c r="W66" s="157">
        <v>42545</v>
      </c>
      <c r="X66" s="40">
        <v>83.88</v>
      </c>
      <c r="Y66" s="40">
        <v>84.85</v>
      </c>
      <c r="Z66" s="40">
        <v>82.49</v>
      </c>
      <c r="AA66" s="40">
        <v>82.64</v>
      </c>
      <c r="AB66" s="95">
        <v>2196800</v>
      </c>
      <c r="AC66" s="40">
        <v>82.09</v>
      </c>
      <c r="AD66" s="2">
        <f t="shared" si="0"/>
        <v>2.3599999999999994</v>
      </c>
      <c r="AE66" s="138">
        <f t="shared" si="1"/>
        <v>-5.0104142559592613E-2</v>
      </c>
    </row>
    <row r="67" spans="23:31" x14ac:dyDescent="0.25">
      <c r="W67" s="157">
        <v>42544</v>
      </c>
      <c r="X67" s="40">
        <v>86.93</v>
      </c>
      <c r="Y67" s="40">
        <v>87.5</v>
      </c>
      <c r="Z67" s="40">
        <v>86.2</v>
      </c>
      <c r="AA67" s="40">
        <v>87</v>
      </c>
      <c r="AB67" s="95">
        <v>1291900</v>
      </c>
      <c r="AC67" s="40">
        <v>86.42</v>
      </c>
      <c r="AD67" s="2">
        <f>Y67-Z67</f>
        <v>1.2999999999999972</v>
      </c>
      <c r="AE67" s="138">
        <f>AC67/AC68-1</f>
        <v>1.099672437997179E-2</v>
      </c>
    </row>
    <row r="68" spans="23:31" x14ac:dyDescent="0.25">
      <c r="W68" s="157">
        <v>42543</v>
      </c>
      <c r="X68" s="40">
        <v>85.23</v>
      </c>
      <c r="Y68" s="40">
        <v>86.54</v>
      </c>
      <c r="Z68" s="40">
        <v>85.02</v>
      </c>
      <c r="AA68" s="40">
        <v>86.05</v>
      </c>
      <c r="AB68" s="95">
        <v>1488700</v>
      </c>
      <c r="AC68" s="40">
        <v>85.48</v>
      </c>
      <c r="AD68" s="2">
        <f>Y68-Z68</f>
        <v>1.5200000000000102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7" priority="25">
      <formula>F24&gt;0</formula>
    </cfRule>
    <cfRule type="expression" dxfId="196" priority="26">
      <formula>F24&lt;0</formula>
    </cfRule>
  </conditionalFormatting>
  <conditionalFormatting sqref="H21:H27">
    <cfRule type="expression" dxfId="195" priority="19">
      <formula>H21&gt;0</formula>
    </cfRule>
    <cfRule type="expression" dxfId="194" priority="20">
      <formula>H21&lt;0</formula>
    </cfRule>
  </conditionalFormatting>
  <conditionalFormatting sqref="F21:F23">
    <cfRule type="expression" dxfId="193" priority="5">
      <formula>F21&gt;0</formula>
    </cfRule>
    <cfRule type="expression" dxfId="192" priority="6">
      <formula>F21&lt;0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42636</v>
      </c>
      <c r="X2" s="10">
        <v>168.7</v>
      </c>
      <c r="Y2" s="10">
        <v>169.03</v>
      </c>
      <c r="Z2" s="10">
        <v>165.51</v>
      </c>
      <c r="AA2" s="10">
        <v>166.65</v>
      </c>
      <c r="AB2" s="95">
        <v>2685700</v>
      </c>
      <c r="AC2" s="10">
        <v>166.65</v>
      </c>
      <c r="AD2" s="2">
        <f>Y2-Z2</f>
        <v>3.5200000000000102</v>
      </c>
      <c r="AE2" s="138">
        <f>AC2/AC3-1</f>
        <v>-1.2970859985785399E-2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166.65</v>
      </c>
      <c r="T3" s="63"/>
      <c r="W3" s="133">
        <v>42635</v>
      </c>
      <c r="X3" s="10">
        <v>170.97</v>
      </c>
      <c r="Y3" s="10">
        <v>171.25</v>
      </c>
      <c r="Z3" s="10">
        <v>168.07</v>
      </c>
      <c r="AA3" s="10">
        <v>168.84</v>
      </c>
      <c r="AB3" s="95">
        <v>2061900</v>
      </c>
      <c r="AC3" s="10">
        <v>168.84</v>
      </c>
      <c r="AD3" s="2">
        <f t="shared" ref="AD3:AD66" si="0">Y3-Z3</f>
        <v>3.1800000000000068</v>
      </c>
      <c r="AE3" s="138">
        <f t="shared" ref="AE3:AE66" si="1">AC3/AC4-1</f>
        <v>-5.8293587705352534E-3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166.65</v>
      </c>
      <c r="R4" s="529">
        <v>-1.2999999999999999E-2</v>
      </c>
      <c r="T4" s="63"/>
      <c r="W4" s="133">
        <v>42634</v>
      </c>
      <c r="X4" s="10">
        <v>168.39</v>
      </c>
      <c r="Y4" s="10">
        <v>170.02</v>
      </c>
      <c r="Z4" s="10">
        <v>167.61</v>
      </c>
      <c r="AA4" s="10">
        <v>169.83</v>
      </c>
      <c r="AB4" s="95">
        <v>1797700</v>
      </c>
      <c r="AC4" s="10">
        <v>169.83</v>
      </c>
      <c r="AD4" s="2">
        <f t="shared" si="0"/>
        <v>2.4099999999999966</v>
      </c>
      <c r="AE4" s="138">
        <f t="shared" si="1"/>
        <v>9.5107888010463881E-3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42633</v>
      </c>
      <c r="X5" s="10">
        <v>172.21</v>
      </c>
      <c r="Y5" s="10">
        <v>172.21</v>
      </c>
      <c r="Z5" s="10">
        <v>168.17</v>
      </c>
      <c r="AA5" s="10">
        <v>168.23</v>
      </c>
      <c r="AB5" s="95">
        <v>1872200</v>
      </c>
      <c r="AC5" s="10">
        <v>168.23</v>
      </c>
      <c r="AD5" s="2">
        <f t="shared" si="0"/>
        <v>4.0400000000000205</v>
      </c>
      <c r="AE5" s="138">
        <f t="shared" si="1"/>
        <v>-1.4643003572892832E-2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42632</v>
      </c>
      <c r="X6" s="10">
        <v>171.55</v>
      </c>
      <c r="Y6" s="10">
        <v>173.58</v>
      </c>
      <c r="Z6" s="10">
        <v>169.4</v>
      </c>
      <c r="AA6" s="10">
        <v>170.73</v>
      </c>
      <c r="AB6" s="95">
        <v>2830600</v>
      </c>
      <c r="AC6" s="10">
        <v>170.73</v>
      </c>
      <c r="AD6" s="2">
        <f t="shared" si="0"/>
        <v>4.1800000000000068</v>
      </c>
      <c r="AE6" s="138">
        <f t="shared" si="1"/>
        <v>-2.9782761037141503E-3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42629</v>
      </c>
      <c r="X7" s="10">
        <v>172.42</v>
      </c>
      <c r="Y7" s="10">
        <v>172.99</v>
      </c>
      <c r="Z7" s="10">
        <v>169.85</v>
      </c>
      <c r="AA7" s="10">
        <v>171.24</v>
      </c>
      <c r="AB7" s="95">
        <v>8306700</v>
      </c>
      <c r="AC7" s="10">
        <v>171.24</v>
      </c>
      <c r="AD7" s="2">
        <f t="shared" si="0"/>
        <v>3.1400000000000148</v>
      </c>
      <c r="AE7" s="138">
        <f t="shared" si="1"/>
        <v>-8.568781843446005E-3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42628</v>
      </c>
      <c r="X8" s="10">
        <v>169.33</v>
      </c>
      <c r="Y8" s="10">
        <v>173</v>
      </c>
      <c r="Z8" s="10">
        <v>168.2</v>
      </c>
      <c r="AA8" s="10">
        <v>172.72</v>
      </c>
      <c r="AB8" s="95">
        <v>3632200</v>
      </c>
      <c r="AC8" s="10">
        <v>172.72</v>
      </c>
      <c r="AD8" s="2">
        <f t="shared" si="0"/>
        <v>4.8000000000000114</v>
      </c>
      <c r="AE8" s="138" t="e">
        <f t="shared" si="1"/>
        <v>#DIV/0!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42628</v>
      </c>
      <c r="X9" s="10" t="s">
        <v>403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42627</v>
      </c>
      <c r="X10" s="10">
        <v>165.23</v>
      </c>
      <c r="Y10" s="10">
        <v>169.93</v>
      </c>
      <c r="Z10" s="10">
        <v>165.05</v>
      </c>
      <c r="AA10" s="10">
        <v>169.61</v>
      </c>
      <c r="AB10" s="95">
        <v>4032400</v>
      </c>
      <c r="AC10" s="10">
        <v>169.1</v>
      </c>
      <c r="AD10" s="2">
        <f t="shared" si="0"/>
        <v>4.8799999999999955</v>
      </c>
      <c r="AE10" s="138">
        <f t="shared" si="1"/>
        <v>2.6465946339686797E-2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1.2200000000000001E-2</v>
      </c>
      <c r="W11" s="133">
        <v>42626</v>
      </c>
      <c r="X11" s="10">
        <v>164.48</v>
      </c>
      <c r="Y11" s="10">
        <v>167.36</v>
      </c>
      <c r="Z11" s="10">
        <v>164.3</v>
      </c>
      <c r="AA11" s="10">
        <v>165.24</v>
      </c>
      <c r="AB11" s="95">
        <v>3600300</v>
      </c>
      <c r="AC11" s="10">
        <v>164.74</v>
      </c>
      <c r="AD11" s="2">
        <f t="shared" si="0"/>
        <v>3.0600000000000023</v>
      </c>
      <c r="AE11" s="138">
        <f t="shared" si="1"/>
        <v>4.5734496005853664E-3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42625</v>
      </c>
      <c r="X12" s="10">
        <v>159.13</v>
      </c>
      <c r="Y12" s="10">
        <v>164.75</v>
      </c>
      <c r="Z12" s="10">
        <v>158.75</v>
      </c>
      <c r="AA12" s="10">
        <v>164.48</v>
      </c>
      <c r="AB12" s="95">
        <v>3567300</v>
      </c>
      <c r="AC12" s="10">
        <v>163.99</v>
      </c>
      <c r="AD12" s="2">
        <f t="shared" si="0"/>
        <v>6</v>
      </c>
      <c r="AE12" s="138">
        <f t="shared" si="1"/>
        <v>2.3019338739862727E-2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42622</v>
      </c>
      <c r="X13" s="10">
        <v>166.33</v>
      </c>
      <c r="Y13" s="10">
        <v>167.05</v>
      </c>
      <c r="Z13" s="10">
        <v>160.66999999999999</v>
      </c>
      <c r="AA13" s="10">
        <v>160.78</v>
      </c>
      <c r="AB13" s="95">
        <v>4502200</v>
      </c>
      <c r="AC13" s="10">
        <v>160.30000000000001</v>
      </c>
      <c r="AD13" s="2">
        <f t="shared" si="0"/>
        <v>6.3800000000000239</v>
      </c>
      <c r="AE13" s="138">
        <f t="shared" si="1"/>
        <v>-4.5094418299874817E-2</v>
      </c>
    </row>
    <row r="14" spans="1:31" x14ac:dyDescent="0.25">
      <c r="W14" s="133">
        <v>42621</v>
      </c>
      <c r="X14" s="10">
        <v>168.39</v>
      </c>
      <c r="Y14" s="10">
        <v>168.83</v>
      </c>
      <c r="Z14" s="10">
        <v>166.56</v>
      </c>
      <c r="AA14" s="10">
        <v>168.38</v>
      </c>
      <c r="AB14" s="95">
        <v>1868000</v>
      </c>
      <c r="AC14" s="10">
        <v>167.87</v>
      </c>
      <c r="AD14" s="2">
        <f t="shared" si="0"/>
        <v>2.2700000000000102</v>
      </c>
      <c r="AE14" s="138">
        <f t="shared" si="1"/>
        <v>-3.0880693627886036E-3</v>
      </c>
    </row>
    <row r="15" spans="1:31" x14ac:dyDescent="0.25">
      <c r="W15" s="133">
        <v>42620</v>
      </c>
      <c r="X15" s="10">
        <v>171.42</v>
      </c>
      <c r="Y15" s="10">
        <v>172</v>
      </c>
      <c r="Z15" s="10">
        <v>167.71</v>
      </c>
      <c r="AA15" s="10">
        <v>168.9</v>
      </c>
      <c r="AB15" s="95">
        <v>3143700</v>
      </c>
      <c r="AC15" s="10">
        <v>168.39</v>
      </c>
      <c r="AD15" s="2">
        <f t="shared" si="0"/>
        <v>4.289999999999992</v>
      </c>
      <c r="AE15" s="138">
        <f t="shared" si="1"/>
        <v>-1.2896418312914104E-2</v>
      </c>
    </row>
    <row r="16" spans="1:31" x14ac:dyDescent="0.25">
      <c r="W16" s="133">
        <v>42619</v>
      </c>
      <c r="X16" s="10">
        <v>173.62</v>
      </c>
      <c r="Y16" s="10">
        <v>174</v>
      </c>
      <c r="Z16" s="10">
        <v>169.64</v>
      </c>
      <c r="AA16" s="10">
        <v>171.1</v>
      </c>
      <c r="AB16" s="95">
        <v>3613200</v>
      </c>
      <c r="AC16" s="10">
        <v>170.59</v>
      </c>
      <c r="AD16" s="2">
        <f t="shared" si="0"/>
        <v>4.3600000000000136</v>
      </c>
      <c r="AE16" s="138">
        <f t="shared" si="1"/>
        <v>-1.1588156903644453E-2</v>
      </c>
    </row>
    <row r="17" spans="1:31" x14ac:dyDescent="0.25">
      <c r="W17" s="133">
        <v>42615</v>
      </c>
      <c r="X17" s="10">
        <v>177</v>
      </c>
      <c r="Y17" s="10">
        <v>177.34</v>
      </c>
      <c r="Z17" s="10">
        <v>168.8</v>
      </c>
      <c r="AA17" s="10">
        <v>173.11</v>
      </c>
      <c r="AB17" s="95">
        <v>8066800</v>
      </c>
      <c r="AC17" s="10">
        <v>172.59</v>
      </c>
      <c r="AD17" s="2">
        <f t="shared" si="0"/>
        <v>8.539999999999992</v>
      </c>
      <c r="AE17" s="138">
        <f t="shared" si="1"/>
        <v>-2.2485274127775234E-2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42614</v>
      </c>
      <c r="X18" s="10">
        <v>176.88</v>
      </c>
      <c r="Y18" s="10">
        <v>177.67</v>
      </c>
      <c r="Z18" s="10">
        <v>174.82</v>
      </c>
      <c r="AA18" s="10">
        <v>177.09</v>
      </c>
      <c r="AB18" s="95">
        <v>3912800</v>
      </c>
      <c r="AC18" s="10">
        <v>176.56</v>
      </c>
      <c r="AD18" s="2">
        <f t="shared" si="0"/>
        <v>2.8499999999999943</v>
      </c>
      <c r="AE18" s="138">
        <f t="shared" si="1"/>
        <v>3.8091989311501706E-3</v>
      </c>
    </row>
    <row r="19" spans="1:31" x14ac:dyDescent="0.25">
      <c r="W19" s="133">
        <v>42613</v>
      </c>
      <c r="X19" s="10">
        <v>177.1</v>
      </c>
      <c r="Y19" s="10">
        <v>178.32</v>
      </c>
      <c r="Z19" s="10">
        <v>175.35</v>
      </c>
      <c r="AA19" s="10">
        <v>176.42</v>
      </c>
      <c r="AB19" s="95">
        <v>3275300</v>
      </c>
      <c r="AC19" s="10">
        <v>175.89</v>
      </c>
      <c r="AD19" s="2">
        <f t="shared" si="0"/>
        <v>2.9699999999999989</v>
      </c>
      <c r="AE19" s="138">
        <f t="shared" si="1"/>
        <v>-3.2866776222587601E-3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42612</v>
      </c>
      <c r="X20" s="10">
        <v>178.16</v>
      </c>
      <c r="Y20" s="10">
        <v>179.42</v>
      </c>
      <c r="Z20" s="10">
        <v>175.94</v>
      </c>
      <c r="AA20" s="10">
        <v>177</v>
      </c>
      <c r="AB20" s="95">
        <v>2783800</v>
      </c>
      <c r="AC20" s="10">
        <v>176.47</v>
      </c>
      <c r="AD20" s="2">
        <f t="shared" si="0"/>
        <v>3.4799999999999898</v>
      </c>
      <c r="AE20" s="138">
        <f t="shared" si="1"/>
        <v>-2.2615480296263035E-3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42611</v>
      </c>
      <c r="X21" s="10">
        <v>177.3</v>
      </c>
      <c r="Y21" s="10">
        <v>178.68</v>
      </c>
      <c r="Z21" s="10">
        <v>176.9</v>
      </c>
      <c r="AA21" s="10">
        <v>177.4</v>
      </c>
      <c r="AB21" s="95">
        <v>1672600</v>
      </c>
      <c r="AC21" s="10">
        <v>176.87</v>
      </c>
      <c r="AD21" s="2">
        <f t="shared" si="0"/>
        <v>1.7800000000000011</v>
      </c>
      <c r="AE21" s="138">
        <f t="shared" si="1"/>
        <v>1.3587725754402591E-3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42608</v>
      </c>
      <c r="X22" s="10">
        <v>176.83</v>
      </c>
      <c r="Y22" s="10">
        <v>178.65</v>
      </c>
      <c r="Z22" s="10">
        <v>175.13</v>
      </c>
      <c r="AA22" s="10">
        <v>177.16</v>
      </c>
      <c r="AB22" s="95">
        <v>2258600</v>
      </c>
      <c r="AC22" s="10">
        <v>176.63</v>
      </c>
      <c r="AD22" s="2">
        <f t="shared" si="0"/>
        <v>3.5200000000000102</v>
      </c>
      <c r="AE22" s="138">
        <f t="shared" si="1"/>
        <v>6.3814027690729525E-3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42607</v>
      </c>
      <c r="X23" s="10">
        <v>175.52</v>
      </c>
      <c r="Y23" s="10">
        <v>177.14</v>
      </c>
      <c r="Z23" s="10">
        <v>174.69</v>
      </c>
      <c r="AA23" s="10">
        <v>176.04</v>
      </c>
      <c r="AB23" s="95">
        <v>1873500</v>
      </c>
      <c r="AC23" s="10">
        <v>175.51</v>
      </c>
      <c r="AD23" s="2">
        <f t="shared" si="0"/>
        <v>2.4499999999999886</v>
      </c>
      <c r="AE23" s="138">
        <f t="shared" si="1"/>
        <v>4.2341362934141813E-3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42606</v>
      </c>
      <c r="X24" s="10">
        <v>177.57</v>
      </c>
      <c r="Y24" s="10">
        <v>177.69</v>
      </c>
      <c r="Z24" s="10">
        <v>174.37</v>
      </c>
      <c r="AA24" s="10">
        <v>175.3</v>
      </c>
      <c r="AB24" s="95">
        <v>2180200</v>
      </c>
      <c r="AC24" s="10">
        <v>174.77</v>
      </c>
      <c r="AD24" s="2">
        <f t="shared" si="0"/>
        <v>3.3199999999999932</v>
      </c>
      <c r="AE24" s="138">
        <f t="shared" si="1"/>
        <v>-1.1537808947457706E-2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42605</v>
      </c>
      <c r="X25" s="10">
        <v>176.72</v>
      </c>
      <c r="Y25" s="10">
        <v>177.47</v>
      </c>
      <c r="Z25" s="10">
        <v>176.12</v>
      </c>
      <c r="AA25" s="10">
        <v>177.34</v>
      </c>
      <c r="AB25" s="95">
        <v>1974100</v>
      </c>
      <c r="AC25" s="10">
        <v>176.81</v>
      </c>
      <c r="AD25" s="2">
        <f t="shared" si="0"/>
        <v>1.3499999999999943</v>
      </c>
      <c r="AE25" s="138">
        <f t="shared" si="1"/>
        <v>8.0387685290763677E-3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42604</v>
      </c>
      <c r="X26" s="10">
        <v>175</v>
      </c>
      <c r="Y26" s="10">
        <v>176.31</v>
      </c>
      <c r="Z26" s="10">
        <v>174.06</v>
      </c>
      <c r="AA26" s="10">
        <v>175.93</v>
      </c>
      <c r="AB26" s="95">
        <v>1539300</v>
      </c>
      <c r="AC26" s="10">
        <v>175.4</v>
      </c>
      <c r="AD26" s="2">
        <f t="shared" si="0"/>
        <v>2.25</v>
      </c>
      <c r="AE26" s="138">
        <f t="shared" si="1"/>
        <v>5.7339449541284893E-3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42601</v>
      </c>
      <c r="X27" s="10">
        <v>174.18</v>
      </c>
      <c r="Y27" s="10">
        <v>175.06</v>
      </c>
      <c r="Z27" s="10">
        <v>173.43</v>
      </c>
      <c r="AA27" s="10">
        <v>174.93</v>
      </c>
      <c r="AB27" s="95">
        <v>1534900</v>
      </c>
      <c r="AC27" s="10">
        <v>174.4</v>
      </c>
      <c r="AD27" s="2">
        <f t="shared" si="0"/>
        <v>1.6299999999999955</v>
      </c>
      <c r="AE27" s="138">
        <f t="shared" si="1"/>
        <v>5.7090133210311311E-3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42600</v>
      </c>
      <c r="X28" s="10">
        <v>172.82</v>
      </c>
      <c r="Y28" s="10">
        <v>174.18</v>
      </c>
      <c r="Z28" s="10">
        <v>172.64</v>
      </c>
      <c r="AA28" s="10">
        <v>173.93</v>
      </c>
      <c r="AB28" s="95">
        <v>2112000</v>
      </c>
      <c r="AC28" s="10">
        <v>173.41</v>
      </c>
      <c r="AD28" s="2">
        <f t="shared" si="0"/>
        <v>1.5400000000000205</v>
      </c>
      <c r="AE28" s="138">
        <f t="shared" si="1"/>
        <v>5.2170888644136326E-3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42599</v>
      </c>
      <c r="X29" s="10">
        <v>172.25</v>
      </c>
      <c r="Y29" s="10">
        <v>173.28</v>
      </c>
      <c r="Z29" s="10">
        <v>171.76</v>
      </c>
      <c r="AA29" s="10">
        <v>173.03</v>
      </c>
      <c r="AB29" s="95">
        <v>1661300</v>
      </c>
      <c r="AC29" s="10">
        <v>172.51</v>
      </c>
      <c r="AD29" s="2">
        <f t="shared" si="0"/>
        <v>1.5200000000000102</v>
      </c>
      <c r="AE29" s="138">
        <f t="shared" si="1"/>
        <v>3.6653479171515624E-3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42598</v>
      </c>
      <c r="X30" s="10">
        <v>174.81</v>
      </c>
      <c r="Y30" s="10">
        <v>174.99</v>
      </c>
      <c r="Z30" s="10">
        <v>172.1</v>
      </c>
      <c r="AA30" s="10">
        <v>172.4</v>
      </c>
      <c r="AB30" s="95">
        <v>1906900</v>
      </c>
      <c r="AC30" s="10">
        <v>171.88</v>
      </c>
      <c r="AD30" s="2">
        <f t="shared" si="0"/>
        <v>2.8900000000000148</v>
      </c>
      <c r="AE30" s="138">
        <f t="shared" si="1"/>
        <v>-1.7884692303296923E-2</v>
      </c>
    </row>
    <row r="31" spans="1:31" x14ac:dyDescent="0.25">
      <c r="W31" s="133">
        <v>42597</v>
      </c>
      <c r="X31" s="10">
        <v>173.37</v>
      </c>
      <c r="Y31" s="10">
        <v>175.81</v>
      </c>
      <c r="Z31" s="10">
        <v>172.5</v>
      </c>
      <c r="AA31" s="10">
        <v>175.54</v>
      </c>
      <c r="AB31" s="95">
        <v>2580700</v>
      </c>
      <c r="AC31" s="10">
        <v>175.01</v>
      </c>
      <c r="AD31" s="2">
        <f t="shared" si="0"/>
        <v>3.3100000000000023</v>
      </c>
      <c r="AE31" s="138">
        <f t="shared" si="1"/>
        <v>1.7795870892701293E-2</v>
      </c>
    </row>
    <row r="32" spans="1:31" x14ac:dyDescent="0.25">
      <c r="L32" t="s">
        <v>221</v>
      </c>
      <c r="M32" s="2">
        <f>M50+K50-F50</f>
        <v>780.73999999999796</v>
      </c>
      <c r="W32" s="133">
        <v>42594</v>
      </c>
      <c r="X32" s="10">
        <v>172.13</v>
      </c>
      <c r="Y32" s="10">
        <v>172.62</v>
      </c>
      <c r="Z32" s="10">
        <v>171.38</v>
      </c>
      <c r="AA32" s="10">
        <v>172.47</v>
      </c>
      <c r="AB32" s="95">
        <v>1653000</v>
      </c>
      <c r="AC32" s="10">
        <v>171.95</v>
      </c>
      <c r="AD32" s="2">
        <f t="shared" si="0"/>
        <v>1.2400000000000091</v>
      </c>
      <c r="AE32" s="138">
        <f t="shared" si="1"/>
        <v>2.2148394241416902E-3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42593</v>
      </c>
      <c r="X33" s="10">
        <v>172.07</v>
      </c>
      <c r="Y33" s="10">
        <v>173.16</v>
      </c>
      <c r="Z33" s="10">
        <v>170.9</v>
      </c>
      <c r="AA33" s="10">
        <v>172.09</v>
      </c>
      <c r="AB33" s="95">
        <v>1574500</v>
      </c>
      <c r="AC33" s="10">
        <v>171.57</v>
      </c>
      <c r="AD33" s="2">
        <f t="shared" si="0"/>
        <v>2.2599999999999909</v>
      </c>
      <c r="AE33" s="138">
        <f t="shared" si="1"/>
        <v>1.4008054631411415E-3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42592</v>
      </c>
      <c r="X34" s="10">
        <v>171.22</v>
      </c>
      <c r="Y34" s="10">
        <v>172.18</v>
      </c>
      <c r="Z34" s="10">
        <v>169.84</v>
      </c>
      <c r="AA34" s="10">
        <v>171.85</v>
      </c>
      <c r="AB34" s="95">
        <v>1952300</v>
      </c>
      <c r="AC34" s="10">
        <v>171.33</v>
      </c>
      <c r="AD34" s="2">
        <f t="shared" si="0"/>
        <v>2.3400000000000034</v>
      </c>
      <c r="AE34" s="138">
        <f t="shared" si="1"/>
        <v>3.9259346068207801E-3</v>
      </c>
    </row>
    <row r="35" spans="1:31" x14ac:dyDescent="0.25">
      <c r="A35" s="23" t="s">
        <v>71</v>
      </c>
      <c r="B35" s="58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42591</v>
      </c>
      <c r="X35" s="10">
        <v>168.94</v>
      </c>
      <c r="Y35" s="10">
        <v>172.17</v>
      </c>
      <c r="Z35" s="10">
        <v>168.7</v>
      </c>
      <c r="AA35" s="10">
        <v>171.17</v>
      </c>
      <c r="AB35" s="95">
        <v>3274300</v>
      </c>
      <c r="AC35" s="10">
        <v>170.66</v>
      </c>
      <c r="AD35" s="2">
        <f t="shared" si="0"/>
        <v>3.4699999999999989</v>
      </c>
      <c r="AE35" s="138">
        <f t="shared" si="1"/>
        <v>1.6801715919923632E-2</v>
      </c>
    </row>
    <row r="36" spans="1:31" x14ac:dyDescent="0.25">
      <c r="B36" s="58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42590</v>
      </c>
      <c r="X36" s="10">
        <v>170</v>
      </c>
      <c r="Y36" s="10">
        <v>171.23</v>
      </c>
      <c r="Z36" s="10">
        <v>167.86</v>
      </c>
      <c r="AA36" s="10">
        <v>168.35</v>
      </c>
      <c r="AB36" s="95">
        <v>1908400</v>
      </c>
      <c r="AC36" s="10">
        <v>167.84</v>
      </c>
      <c r="AD36" s="2">
        <f t="shared" si="0"/>
        <v>3.3699999999999761</v>
      </c>
      <c r="AE36" s="138">
        <f t="shared" si="1"/>
        <v>-1.0435705441896204E-2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42587</v>
      </c>
      <c r="X37" s="10">
        <v>167.95</v>
      </c>
      <c r="Y37" s="10">
        <v>170.2</v>
      </c>
      <c r="Z37" s="10">
        <v>167.23</v>
      </c>
      <c r="AA37" s="10">
        <v>170.12</v>
      </c>
      <c r="AB37" s="95">
        <v>2559400</v>
      </c>
      <c r="AC37" s="10">
        <v>169.61</v>
      </c>
      <c r="AD37" s="2">
        <f t="shared" si="0"/>
        <v>2.9699999999999989</v>
      </c>
      <c r="AE37" s="138">
        <f t="shared" si="1"/>
        <v>1.8739864256111405E-2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42586</v>
      </c>
      <c r="X38" s="10">
        <v>164.27</v>
      </c>
      <c r="Y38" s="10">
        <v>167</v>
      </c>
      <c r="Z38" s="10">
        <v>164.2</v>
      </c>
      <c r="AA38" s="10">
        <v>166.99</v>
      </c>
      <c r="AB38" s="95">
        <v>1997800</v>
      </c>
      <c r="AC38" s="10">
        <v>166.49</v>
      </c>
      <c r="AD38" s="2">
        <f t="shared" si="0"/>
        <v>2.8000000000000114</v>
      </c>
      <c r="AE38" s="138">
        <f t="shared" si="1"/>
        <v>1.7540642953184138E-2</v>
      </c>
    </row>
    <row r="39" spans="1:31" x14ac:dyDescent="0.25">
      <c r="B39" s="58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42585</v>
      </c>
      <c r="X39" s="10">
        <v>161.88</v>
      </c>
      <c r="Y39" s="10">
        <v>164.15</v>
      </c>
      <c r="Z39" s="10">
        <v>161.28</v>
      </c>
      <c r="AA39" s="10">
        <v>164.11</v>
      </c>
      <c r="AB39" s="95">
        <v>1501900</v>
      </c>
      <c r="AC39" s="10">
        <v>163.62</v>
      </c>
      <c r="AD39" s="2">
        <f t="shared" si="0"/>
        <v>2.8700000000000045</v>
      </c>
      <c r="AE39" s="138">
        <f t="shared" si="1"/>
        <v>7.5123152709359875E-3</v>
      </c>
    </row>
    <row r="40" spans="1:31" x14ac:dyDescent="0.25">
      <c r="B40" s="58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42584</v>
      </c>
      <c r="X40" s="10">
        <v>163.1</v>
      </c>
      <c r="Y40" s="10">
        <v>163.99</v>
      </c>
      <c r="Z40" s="10">
        <v>162.27000000000001</v>
      </c>
      <c r="AA40" s="10">
        <v>162.88999999999999</v>
      </c>
      <c r="AB40" s="95">
        <v>2268900</v>
      </c>
      <c r="AC40" s="10">
        <v>162.4</v>
      </c>
      <c r="AD40" s="2">
        <f t="shared" si="0"/>
        <v>1.7199999999999989</v>
      </c>
      <c r="AE40" s="138">
        <f t="shared" si="1"/>
        <v>-3.8032143295301246E-3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67" t="s">
        <v>78</v>
      </c>
      <c r="P41" s="567"/>
      <c r="T41" s="91" t="s">
        <v>113</v>
      </c>
      <c r="W41" s="133">
        <v>42583</v>
      </c>
      <c r="X41" s="10">
        <v>162.78</v>
      </c>
      <c r="Y41" s="10">
        <v>163.88</v>
      </c>
      <c r="Z41" s="10">
        <v>161.9</v>
      </c>
      <c r="AA41" s="10">
        <v>163.51</v>
      </c>
      <c r="AB41" s="95">
        <v>1787600</v>
      </c>
      <c r="AC41" s="10">
        <v>163.02000000000001</v>
      </c>
      <c r="AD41" s="2">
        <f t="shared" si="0"/>
        <v>1.9799999999999898</v>
      </c>
      <c r="AE41" s="138">
        <f t="shared" si="1"/>
        <v>9.4742708526844854E-3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183.31500000000003</v>
      </c>
      <c r="Q42" s="2"/>
      <c r="T42" s="135" t="s">
        <v>98</v>
      </c>
      <c r="U42" s="98">
        <v>168.84</v>
      </c>
      <c r="W42" s="133">
        <v>42580</v>
      </c>
      <c r="X42" s="10">
        <v>163.93</v>
      </c>
      <c r="Y42" s="10">
        <v>164.65</v>
      </c>
      <c r="Z42" s="10">
        <v>161.1</v>
      </c>
      <c r="AA42" s="10">
        <v>161.97999999999999</v>
      </c>
      <c r="AB42" s="95">
        <v>2603000</v>
      </c>
      <c r="AC42" s="10">
        <v>161.49</v>
      </c>
      <c r="AD42" s="2">
        <f t="shared" si="0"/>
        <v>3.5500000000000114</v>
      </c>
      <c r="AE42" s="138">
        <f t="shared" si="1"/>
        <v>-1.3741297178453626E-2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181.64850000000001</v>
      </c>
      <c r="Q43" s="2"/>
      <c r="T43" s="136" t="s">
        <v>99</v>
      </c>
      <c r="U43" s="88">
        <v>168.7</v>
      </c>
      <c r="W43" s="133">
        <v>42579</v>
      </c>
      <c r="X43" s="10">
        <v>165</v>
      </c>
      <c r="Y43" s="10">
        <v>166.97</v>
      </c>
      <c r="Z43" s="10">
        <v>163.92</v>
      </c>
      <c r="AA43" s="10">
        <v>164.23</v>
      </c>
      <c r="AB43" s="95">
        <v>1951200</v>
      </c>
      <c r="AC43" s="10">
        <v>163.74</v>
      </c>
      <c r="AD43" s="2">
        <f t="shared" si="0"/>
        <v>3.0500000000000114</v>
      </c>
      <c r="AE43" s="138">
        <f t="shared" si="1"/>
        <v>-8.5977234197140984E-3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179.98200000000003</v>
      </c>
      <c r="Q44" s="2"/>
      <c r="T44" s="136" t="s">
        <v>100</v>
      </c>
      <c r="U44" s="88" t="s">
        <v>499</v>
      </c>
      <c r="W44" s="133">
        <v>42578</v>
      </c>
      <c r="X44" s="10">
        <v>165.94</v>
      </c>
      <c r="Y44" s="10">
        <v>167.6</v>
      </c>
      <c r="Z44" s="10">
        <v>162.71</v>
      </c>
      <c r="AA44" s="10">
        <v>165.66</v>
      </c>
      <c r="AB44" s="95">
        <v>3049300</v>
      </c>
      <c r="AC44" s="10">
        <v>165.16</v>
      </c>
      <c r="AD44" s="2">
        <f t="shared" si="0"/>
        <v>4.8899999999999864</v>
      </c>
      <c r="AE44" s="138">
        <f t="shared" si="1"/>
        <v>1.3562442467014435E-2</v>
      </c>
    </row>
    <row r="45" spans="1:31" x14ac:dyDescent="0.25">
      <c r="O45" s="83">
        <v>1.07</v>
      </c>
      <c r="P45" s="83">
        <f t="shared" si="3"/>
        <v>178.31550000000001</v>
      </c>
      <c r="Q45" s="2"/>
      <c r="T45" s="136" t="s">
        <v>101</v>
      </c>
      <c r="U45" s="88" t="s">
        <v>500</v>
      </c>
      <c r="W45" s="133">
        <v>42577</v>
      </c>
      <c r="X45" s="10">
        <v>161.41</v>
      </c>
      <c r="Y45" s="10">
        <v>163.5</v>
      </c>
      <c r="Z45" s="10">
        <v>160.37</v>
      </c>
      <c r="AA45" s="10">
        <v>163.44</v>
      </c>
      <c r="AB45" s="95">
        <v>2863100</v>
      </c>
      <c r="AC45" s="10">
        <v>162.94999999999999</v>
      </c>
      <c r="AD45" s="2">
        <f t="shared" si="0"/>
        <v>3.1299999999999955</v>
      </c>
      <c r="AE45" s="138">
        <f t="shared" si="1"/>
        <v>2.2912743251726209E-2</v>
      </c>
    </row>
    <row r="46" spans="1:31" x14ac:dyDescent="0.25">
      <c r="O46" s="83">
        <v>1.06</v>
      </c>
      <c r="P46" s="83">
        <f t="shared" si="3"/>
        <v>176.649</v>
      </c>
      <c r="Q46" s="2"/>
      <c r="T46" s="136" t="s">
        <v>102</v>
      </c>
      <c r="U46" s="88">
        <v>201.6</v>
      </c>
      <c r="W46" s="133">
        <v>42576</v>
      </c>
      <c r="X46" s="10">
        <v>159.63999999999999</v>
      </c>
      <c r="Y46" s="10">
        <v>160.69999999999999</v>
      </c>
      <c r="Z46" s="10">
        <v>159.27000000000001</v>
      </c>
      <c r="AA46" s="10">
        <v>159.78</v>
      </c>
      <c r="AB46" s="95">
        <v>962700</v>
      </c>
      <c r="AC46" s="10">
        <v>159.30000000000001</v>
      </c>
      <c r="AD46" s="2">
        <f t="shared" si="0"/>
        <v>1.4299999999999784</v>
      </c>
      <c r="AE46" s="138">
        <f t="shared" si="1"/>
        <v>6.9099817827766863E-4</v>
      </c>
    </row>
    <row r="47" spans="1:31" x14ac:dyDescent="0.25">
      <c r="O47" s="83">
        <v>1.05</v>
      </c>
      <c r="P47" s="83">
        <f t="shared" si="3"/>
        <v>174.98250000000002</v>
      </c>
      <c r="Q47" s="2"/>
      <c r="T47" s="136" t="s">
        <v>103</v>
      </c>
      <c r="U47" s="88">
        <v>1.1541399999999999</v>
      </c>
      <c r="W47" s="133">
        <v>42573</v>
      </c>
      <c r="X47" s="10">
        <v>159.59</v>
      </c>
      <c r="Y47" s="10">
        <v>160.30000000000001</v>
      </c>
      <c r="Z47" s="10">
        <v>156.69</v>
      </c>
      <c r="AA47" s="10">
        <v>159.66999999999999</v>
      </c>
      <c r="AB47" s="95">
        <v>1966400</v>
      </c>
      <c r="AC47" s="10">
        <v>159.19</v>
      </c>
      <c r="AD47" s="2">
        <f t="shared" si="0"/>
        <v>3.6100000000000136</v>
      </c>
      <c r="AE47" s="138">
        <f t="shared" si="1"/>
        <v>-4.6270243231414376E-3</v>
      </c>
    </row>
    <row r="48" spans="1:31" x14ac:dyDescent="0.25">
      <c r="O48" s="83">
        <v>1.04</v>
      </c>
      <c r="P48" s="83">
        <f t="shared" si="3"/>
        <v>173.316</v>
      </c>
      <c r="Q48" s="2"/>
      <c r="T48" s="136" t="s">
        <v>104</v>
      </c>
      <c r="U48" s="88" t="s">
        <v>130</v>
      </c>
      <c r="W48" s="133">
        <v>42572</v>
      </c>
      <c r="X48" s="10">
        <v>163.01</v>
      </c>
      <c r="Y48" s="10">
        <v>163.47999999999999</v>
      </c>
      <c r="Z48" s="10">
        <v>159.82</v>
      </c>
      <c r="AA48" s="10">
        <v>160.41</v>
      </c>
      <c r="AB48" s="95">
        <v>1953000</v>
      </c>
      <c r="AC48" s="10">
        <v>159.93</v>
      </c>
      <c r="AD48" s="2">
        <f t="shared" si="0"/>
        <v>3.6599999999999966</v>
      </c>
      <c r="AE48" s="138">
        <f t="shared" si="1"/>
        <v>-1.3873473917869084E-2</v>
      </c>
    </row>
    <row r="49" spans="1:31" x14ac:dyDescent="0.25">
      <c r="O49" s="83">
        <v>1.03</v>
      </c>
      <c r="P49" s="83">
        <f t="shared" si="3"/>
        <v>171.64950000000002</v>
      </c>
      <c r="Q49" s="2"/>
      <c r="T49" s="136"/>
      <c r="U49" s="88"/>
      <c r="W49" s="133">
        <v>42571</v>
      </c>
      <c r="X49" s="10">
        <v>161.6</v>
      </c>
      <c r="Y49" s="10">
        <v>163.77000000000001</v>
      </c>
      <c r="Z49" s="10">
        <v>160.91999999999999</v>
      </c>
      <c r="AA49" s="10">
        <v>162.66999999999999</v>
      </c>
      <c r="AB49" s="95">
        <v>1806400</v>
      </c>
      <c r="AC49" s="10">
        <v>162.18</v>
      </c>
      <c r="AD49" s="2">
        <f t="shared" si="0"/>
        <v>2.8500000000000227</v>
      </c>
      <c r="AE49" s="138">
        <f t="shared" si="1"/>
        <v>1.3308341143392743E-2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169.983</v>
      </c>
      <c r="Q50" s="2"/>
      <c r="T50" s="136" t="s">
        <v>105</v>
      </c>
      <c r="U50" s="88" t="s">
        <v>501</v>
      </c>
      <c r="W50" s="133">
        <v>42570</v>
      </c>
      <c r="X50" s="10">
        <v>161.47</v>
      </c>
      <c r="Y50" s="10">
        <v>162</v>
      </c>
      <c r="Z50" s="10">
        <v>159.79</v>
      </c>
      <c r="AA50" s="10">
        <v>160.53</v>
      </c>
      <c r="AB50" s="95">
        <v>1479700</v>
      </c>
      <c r="AC50" s="10">
        <v>160.05000000000001</v>
      </c>
      <c r="AD50" s="2">
        <f t="shared" si="0"/>
        <v>2.210000000000008</v>
      </c>
      <c r="AE50" s="138">
        <f t="shared" si="1"/>
        <v>-1.1060306475531356E-2</v>
      </c>
    </row>
    <row r="51" spans="1:31" x14ac:dyDescent="0.25">
      <c r="O51" s="83">
        <v>1.01</v>
      </c>
      <c r="P51" s="83">
        <f t="shared" si="3"/>
        <v>168.31650000000002</v>
      </c>
      <c r="Q51" s="2"/>
      <c r="T51" s="136" t="s">
        <v>106</v>
      </c>
      <c r="U51" s="88" t="s">
        <v>350</v>
      </c>
      <c r="W51" s="133">
        <v>42569</v>
      </c>
      <c r="X51" s="10">
        <v>162.41999999999999</v>
      </c>
      <c r="Y51" s="10">
        <v>163.69999999999999</v>
      </c>
      <c r="Z51" s="10">
        <v>161.94999999999999</v>
      </c>
      <c r="AA51" s="10">
        <v>162.33000000000001</v>
      </c>
      <c r="AB51" s="95">
        <v>1462600</v>
      </c>
      <c r="AC51" s="10">
        <v>161.84</v>
      </c>
      <c r="AD51" s="2">
        <f t="shared" si="0"/>
        <v>1.75</v>
      </c>
      <c r="AE51" s="138">
        <f t="shared" si="1"/>
        <v>7.2193178989294893E-3</v>
      </c>
    </row>
    <row r="52" spans="1:31" x14ac:dyDescent="0.25">
      <c r="O52" s="83">
        <v>1</v>
      </c>
      <c r="P52" s="83">
        <f t="shared" si="3"/>
        <v>166.65</v>
      </c>
      <c r="Q52" s="2"/>
      <c r="T52" s="136" t="s">
        <v>107</v>
      </c>
      <c r="U52" s="90">
        <v>2687474</v>
      </c>
      <c r="W52" s="133">
        <v>42566</v>
      </c>
      <c r="X52" s="10">
        <v>161.11000000000001</v>
      </c>
      <c r="Y52" s="10">
        <v>161.57</v>
      </c>
      <c r="Z52" s="10">
        <v>159.66</v>
      </c>
      <c r="AA52" s="10">
        <v>161.16</v>
      </c>
      <c r="AB52" s="95">
        <v>1925900</v>
      </c>
      <c r="AC52" s="10">
        <v>160.68</v>
      </c>
      <c r="AD52" s="2">
        <f t="shared" si="0"/>
        <v>1.9099999999999966</v>
      </c>
      <c r="AE52" s="138">
        <f t="shared" si="1"/>
        <v>2.3080281953715698E-3</v>
      </c>
    </row>
    <row r="53" spans="1:31" x14ac:dyDescent="0.25">
      <c r="O53" s="83">
        <v>0.99</v>
      </c>
      <c r="P53" s="83">
        <f t="shared" si="3"/>
        <v>164.98349999999999</v>
      </c>
      <c r="Q53" s="2"/>
      <c r="T53" s="136" t="s">
        <v>110</v>
      </c>
      <c r="U53" s="90">
        <v>2688630</v>
      </c>
      <c r="W53" s="133">
        <v>42565</v>
      </c>
      <c r="X53" s="10">
        <v>159.55000000000001</v>
      </c>
      <c r="Y53" s="10">
        <v>161.06</v>
      </c>
      <c r="Z53" s="10">
        <v>158.86000000000001</v>
      </c>
      <c r="AA53" s="10">
        <v>160.79</v>
      </c>
      <c r="AB53" s="95">
        <v>2355000</v>
      </c>
      <c r="AC53" s="10">
        <v>160.31</v>
      </c>
      <c r="AD53" s="2">
        <f t="shared" si="0"/>
        <v>2.1999999999999886</v>
      </c>
      <c r="AE53" s="138">
        <f t="shared" si="1"/>
        <v>2.1473174461577704E-2</v>
      </c>
    </row>
    <row r="54" spans="1:31" x14ac:dyDescent="0.25">
      <c r="O54" s="83">
        <v>0.98</v>
      </c>
      <c r="P54" s="83">
        <f t="shared" si="3"/>
        <v>163.31700000000001</v>
      </c>
      <c r="Q54" s="2"/>
      <c r="T54" s="136" t="s">
        <v>108</v>
      </c>
      <c r="U54" s="88" t="s">
        <v>502</v>
      </c>
      <c r="W54" s="133">
        <v>42564</v>
      </c>
      <c r="X54" s="10">
        <v>158.91</v>
      </c>
      <c r="Y54" s="10">
        <v>160.38</v>
      </c>
      <c r="Z54" s="10">
        <v>157.34</v>
      </c>
      <c r="AA54" s="10">
        <v>157.41</v>
      </c>
      <c r="AB54" s="95">
        <v>1573400</v>
      </c>
      <c r="AC54" s="10">
        <v>156.94</v>
      </c>
      <c r="AD54" s="2">
        <f t="shared" si="0"/>
        <v>3.039999999999992</v>
      </c>
      <c r="AE54" s="138">
        <f t="shared" si="1"/>
        <v>-7.3999114540510558E-3</v>
      </c>
    </row>
    <row r="55" spans="1:31" x14ac:dyDescent="0.25">
      <c r="O55" s="83">
        <v>0.97</v>
      </c>
      <c r="P55" s="83">
        <f t="shared" si="3"/>
        <v>161.65049999999999</v>
      </c>
      <c r="T55" s="136" t="s">
        <v>111</v>
      </c>
      <c r="U55" s="88" t="s">
        <v>130</v>
      </c>
      <c r="W55" s="133">
        <v>42563</v>
      </c>
      <c r="X55" s="10">
        <v>158.58000000000001</v>
      </c>
      <c r="Y55" s="10">
        <v>160.91</v>
      </c>
      <c r="Z55" s="10">
        <v>158.25</v>
      </c>
      <c r="AA55" s="10">
        <v>158.59</v>
      </c>
      <c r="AB55" s="95">
        <v>2030600</v>
      </c>
      <c r="AC55" s="10">
        <v>158.11000000000001</v>
      </c>
      <c r="AD55" s="2">
        <f t="shared" si="0"/>
        <v>2.6599999999999966</v>
      </c>
      <c r="AE55" s="138">
        <f t="shared" si="1"/>
        <v>7.7761488941299195E-3</v>
      </c>
    </row>
    <row r="56" spans="1:31" x14ac:dyDescent="0.25">
      <c r="O56" s="83">
        <v>0.96</v>
      </c>
      <c r="P56" s="83">
        <f t="shared" si="3"/>
        <v>159.98400000000001</v>
      </c>
      <c r="T56" s="136" t="s">
        <v>112</v>
      </c>
      <c r="U56" s="88">
        <v>-2.2799999999999998</v>
      </c>
      <c r="W56" s="133">
        <v>42562</v>
      </c>
      <c r="X56" s="10">
        <v>157.1</v>
      </c>
      <c r="Y56" s="10">
        <v>158.47</v>
      </c>
      <c r="Z56" s="10">
        <v>156.28</v>
      </c>
      <c r="AA56" s="10">
        <v>157.36000000000001</v>
      </c>
      <c r="AB56" s="95">
        <v>2520100</v>
      </c>
      <c r="AC56" s="10">
        <v>156.88999999999999</v>
      </c>
      <c r="AD56" s="2">
        <f t="shared" si="0"/>
        <v>2.1899999999999977</v>
      </c>
      <c r="AE56" s="138">
        <f t="shared" si="1"/>
        <v>1.4353138940971011E-2</v>
      </c>
    </row>
    <row r="57" spans="1:31" x14ac:dyDescent="0.25">
      <c r="O57" s="83">
        <v>0.95</v>
      </c>
      <c r="P57" s="83">
        <f t="shared" si="3"/>
        <v>158.3175</v>
      </c>
      <c r="T57" s="136" t="s">
        <v>109</v>
      </c>
      <c r="U57" s="88" t="s">
        <v>503</v>
      </c>
      <c r="W57" s="133">
        <v>42559</v>
      </c>
      <c r="X57" s="10">
        <v>152.65</v>
      </c>
      <c r="Y57" s="10">
        <v>155.25</v>
      </c>
      <c r="Z57" s="10">
        <v>151.94</v>
      </c>
      <c r="AA57" s="10">
        <v>155.13999999999999</v>
      </c>
      <c r="AB57" s="95">
        <v>2674100</v>
      </c>
      <c r="AC57" s="10">
        <v>154.66999999999999</v>
      </c>
      <c r="AD57" s="2">
        <f t="shared" si="0"/>
        <v>3.3100000000000023</v>
      </c>
      <c r="AE57" s="138">
        <f t="shared" si="1"/>
        <v>2.7434568885346122E-2</v>
      </c>
    </row>
    <row r="58" spans="1:31" x14ac:dyDescent="0.25">
      <c r="O58" s="83">
        <v>0.94</v>
      </c>
      <c r="P58" s="83">
        <f t="shared" si="3"/>
        <v>156.65100000000001</v>
      </c>
      <c r="W58" s="133">
        <v>42558</v>
      </c>
      <c r="X58" s="10">
        <v>150.13999999999999</v>
      </c>
      <c r="Y58" s="10">
        <v>153</v>
      </c>
      <c r="Z58" s="10">
        <v>150.13999999999999</v>
      </c>
      <c r="AA58" s="10">
        <v>150.99</v>
      </c>
      <c r="AB58" s="95">
        <v>1924800</v>
      </c>
      <c r="AC58" s="10">
        <v>150.54</v>
      </c>
      <c r="AD58" s="2">
        <f t="shared" si="0"/>
        <v>2.8600000000000136</v>
      </c>
      <c r="AE58" s="138">
        <f t="shared" si="1"/>
        <v>2.3971234518576079E-3</v>
      </c>
    </row>
    <row r="59" spans="1:31" x14ac:dyDescent="0.25">
      <c r="O59" s="83">
        <v>0.93</v>
      </c>
      <c r="P59" s="83">
        <f t="shared" si="3"/>
        <v>154.98450000000003</v>
      </c>
      <c r="W59" s="133">
        <v>42557</v>
      </c>
      <c r="X59" s="10">
        <v>149.36000000000001</v>
      </c>
      <c r="Y59" s="10">
        <v>151.27000000000001</v>
      </c>
      <c r="Z59" s="10">
        <v>147.16</v>
      </c>
      <c r="AA59" s="10">
        <v>150.63</v>
      </c>
      <c r="AB59" s="95">
        <v>2060300</v>
      </c>
      <c r="AC59" s="10">
        <v>150.18</v>
      </c>
      <c r="AD59" s="2">
        <f t="shared" si="0"/>
        <v>4.1100000000000136</v>
      </c>
      <c r="AE59" s="138">
        <f t="shared" si="1"/>
        <v>-8.6487924955092055E-4</v>
      </c>
    </row>
    <row r="60" spans="1:31" x14ac:dyDescent="0.25">
      <c r="O60" s="83">
        <v>0.92</v>
      </c>
      <c r="P60" s="83">
        <f t="shared" si="3"/>
        <v>153.31800000000001</v>
      </c>
      <c r="W60" s="133">
        <v>42556</v>
      </c>
      <c r="X60" s="10">
        <v>151.58000000000001</v>
      </c>
      <c r="Y60" s="10">
        <v>151.71</v>
      </c>
      <c r="Z60" s="10">
        <v>149.53</v>
      </c>
      <c r="AA60" s="10">
        <v>150.76</v>
      </c>
      <c r="AB60" s="95">
        <v>2632100</v>
      </c>
      <c r="AC60" s="10">
        <v>150.31</v>
      </c>
      <c r="AD60" s="2">
        <f t="shared" si="0"/>
        <v>2.1800000000000068</v>
      </c>
      <c r="AE60" s="138">
        <f t="shared" si="1"/>
        <v>-2.2437565036420359E-2</v>
      </c>
    </row>
    <row r="61" spans="1:31" x14ac:dyDescent="0.25">
      <c r="O61" s="83">
        <v>0.91</v>
      </c>
      <c r="P61" s="83">
        <f t="shared" si="3"/>
        <v>151.6515</v>
      </c>
      <c r="W61" s="133">
        <v>42552</v>
      </c>
      <c r="X61" s="10">
        <v>154.47</v>
      </c>
      <c r="Y61" s="10">
        <v>155.87</v>
      </c>
      <c r="Z61" s="10">
        <v>153.62</v>
      </c>
      <c r="AA61" s="10">
        <v>154.22</v>
      </c>
      <c r="AB61" s="95">
        <v>1977900</v>
      </c>
      <c r="AC61" s="10">
        <v>153.76</v>
      </c>
      <c r="AD61" s="2">
        <f t="shared" si="0"/>
        <v>2.25</v>
      </c>
      <c r="AE61" s="138">
        <f t="shared" si="1"/>
        <v>-7.5517975860066588E-3</v>
      </c>
    </row>
    <row r="62" spans="1:31" x14ac:dyDescent="0.25">
      <c r="O62" s="83">
        <v>0.9</v>
      </c>
      <c r="P62" s="83">
        <f t="shared" si="3"/>
        <v>149.98500000000001</v>
      </c>
      <c r="W62" s="133">
        <v>42551</v>
      </c>
      <c r="X62" s="10">
        <v>155</v>
      </c>
      <c r="Y62" s="10">
        <v>157.24</v>
      </c>
      <c r="Z62" s="10">
        <v>154.16999999999999</v>
      </c>
      <c r="AA62" s="10">
        <v>155.4</v>
      </c>
      <c r="AB62" s="95">
        <v>4262600</v>
      </c>
      <c r="AC62" s="10">
        <v>154.93</v>
      </c>
      <c r="AD62" s="2">
        <f t="shared" si="0"/>
        <v>3.0700000000000216</v>
      </c>
      <c r="AE62" s="138">
        <f t="shared" si="1"/>
        <v>2.5884941435321274E-3</v>
      </c>
    </row>
    <row r="63" spans="1:31" x14ac:dyDescent="0.25">
      <c r="W63" s="133">
        <v>42550</v>
      </c>
      <c r="X63" s="10">
        <v>152.01</v>
      </c>
      <c r="Y63" s="10">
        <v>155.65</v>
      </c>
      <c r="Z63" s="10">
        <v>150.78</v>
      </c>
      <c r="AA63" s="10">
        <v>155</v>
      </c>
      <c r="AB63" s="95">
        <v>4786000</v>
      </c>
      <c r="AC63" s="10">
        <v>154.53</v>
      </c>
      <c r="AD63" s="2">
        <f t="shared" si="0"/>
        <v>4.8700000000000045</v>
      </c>
      <c r="AE63" s="138">
        <f t="shared" si="1"/>
        <v>3.4891508170372454E-2</v>
      </c>
    </row>
    <row r="64" spans="1:31" x14ac:dyDescent="0.25">
      <c r="W64" s="133">
        <v>42549</v>
      </c>
      <c r="X64" s="10">
        <v>146.69999999999999</v>
      </c>
      <c r="Y64" s="10">
        <v>149.93</v>
      </c>
      <c r="Z64" s="10">
        <v>146.58000000000001</v>
      </c>
      <c r="AA64" s="10">
        <v>149.77000000000001</v>
      </c>
      <c r="AB64" s="95">
        <v>3723300</v>
      </c>
      <c r="AC64" s="10">
        <v>149.32</v>
      </c>
      <c r="AD64" s="2">
        <f t="shared" si="0"/>
        <v>3.3499999999999943</v>
      </c>
      <c r="AE64" s="138">
        <f t="shared" si="1"/>
        <v>4.273743016759779E-2</v>
      </c>
    </row>
    <row r="65" spans="23:31" x14ac:dyDescent="0.25">
      <c r="W65" s="133">
        <v>42548</v>
      </c>
      <c r="X65" s="10">
        <v>146.5</v>
      </c>
      <c r="Y65" s="10">
        <v>147.25</v>
      </c>
      <c r="Z65" s="10">
        <v>142.27000000000001</v>
      </c>
      <c r="AA65" s="10">
        <v>143.63</v>
      </c>
      <c r="AB65" s="95">
        <v>3786400</v>
      </c>
      <c r="AC65" s="10">
        <v>143.19999999999999</v>
      </c>
      <c r="AD65" s="2">
        <f t="shared" si="0"/>
        <v>4.9799999999999898</v>
      </c>
      <c r="AE65" s="138">
        <f t="shared" si="1"/>
        <v>-3.419437512645862E-2</v>
      </c>
    </row>
    <row r="66" spans="23:31" x14ac:dyDescent="0.25">
      <c r="W66" s="133">
        <v>42545</v>
      </c>
      <c r="X66" s="10">
        <v>152</v>
      </c>
      <c r="Y66" s="10">
        <v>154.87</v>
      </c>
      <c r="Z66" s="10">
        <v>148.4</v>
      </c>
      <c r="AA66" s="10">
        <v>148.72</v>
      </c>
      <c r="AB66" s="95">
        <v>6417700</v>
      </c>
      <c r="AC66" s="10">
        <v>148.27000000000001</v>
      </c>
      <c r="AD66" s="2">
        <f t="shared" si="0"/>
        <v>6.4699999999999989</v>
      </c>
      <c r="AE66" s="138">
        <f t="shared" si="1"/>
        <v>-6.241305172631828E-2</v>
      </c>
    </row>
    <row r="67" spans="23:31" x14ac:dyDescent="0.25">
      <c r="W67" s="133">
        <v>42544</v>
      </c>
      <c r="X67" s="10">
        <v>157.35</v>
      </c>
      <c r="Y67" s="10">
        <v>158.63</v>
      </c>
      <c r="Z67" s="10">
        <v>155.97</v>
      </c>
      <c r="AA67" s="10">
        <v>158.62</v>
      </c>
      <c r="AB67" s="95">
        <v>2443500</v>
      </c>
      <c r="AC67" s="10">
        <v>158.13999999999999</v>
      </c>
      <c r="AD67" s="2">
        <f>Y67-Z67</f>
        <v>2.6599999999999966</v>
      </c>
      <c r="AE67" s="138">
        <f>AC67/AC68-1</f>
        <v>2.2434861317643939E-2</v>
      </c>
    </row>
    <row r="68" spans="23:31" x14ac:dyDescent="0.25">
      <c r="W68" s="133">
        <v>42543</v>
      </c>
      <c r="X68" s="10">
        <v>155.72999999999999</v>
      </c>
      <c r="Y68" s="10">
        <v>157.16999999999999</v>
      </c>
      <c r="Z68" s="10">
        <v>154.80000000000001</v>
      </c>
      <c r="AA68" s="10">
        <v>155.13999999999999</v>
      </c>
      <c r="AB68" s="95">
        <v>1603900</v>
      </c>
      <c r="AC68" s="10">
        <v>154.66999999999999</v>
      </c>
      <c r="AD68" s="2">
        <f>Y68-Z68</f>
        <v>2.3699999999999761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7" priority="11">
      <formula>F21&gt;0</formula>
    </cfRule>
    <cfRule type="expression" dxfId="186" priority="12">
      <formula>F21&lt;0</formula>
    </cfRule>
  </conditionalFormatting>
  <conditionalFormatting sqref="H21:H23">
    <cfRule type="expression" dxfId="185" priority="9">
      <formula>H21&gt;0</formula>
    </cfRule>
    <cfRule type="expression" dxfId="184" priority="10">
      <formula>H21&lt;0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288</v>
      </c>
      <c r="W2" s="133">
        <v>42636</v>
      </c>
      <c r="X2" s="10">
        <v>50.89</v>
      </c>
      <c r="Y2" s="10">
        <v>51.33</v>
      </c>
      <c r="Z2" s="10">
        <v>50.49</v>
      </c>
      <c r="AA2" s="10">
        <v>50.95</v>
      </c>
      <c r="AB2" s="95">
        <v>3377600</v>
      </c>
      <c r="AC2" s="10">
        <v>50.95</v>
      </c>
      <c r="AD2" s="2">
        <f>Y2-Z2</f>
        <v>0.83999999999999631</v>
      </c>
      <c r="AE2" s="138">
        <f>AC2/AC3-1</f>
        <v>-1.7633228840124859E-3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50.95</v>
      </c>
      <c r="T3" s="1"/>
      <c r="W3" s="133">
        <v>42635</v>
      </c>
      <c r="X3" s="10">
        <v>50.68</v>
      </c>
      <c r="Y3" s="10">
        <v>52.04</v>
      </c>
      <c r="Z3" s="10">
        <v>50.37</v>
      </c>
      <c r="AA3" s="10">
        <v>51.04</v>
      </c>
      <c r="AB3" s="95">
        <v>5466800</v>
      </c>
      <c r="AC3" s="10">
        <v>51.04</v>
      </c>
      <c r="AD3" s="2">
        <f t="shared" ref="AD3:AD66" si="0">Y3-Z3</f>
        <v>1.6700000000000017</v>
      </c>
      <c r="AE3" s="138">
        <f t="shared" ref="AE3:AE66" si="1">AC3/AC4-1</f>
        <v>1.6125821222377157E-2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50.95</v>
      </c>
      <c r="R4" s="529">
        <v>-1.8E-3</v>
      </c>
      <c r="T4" s="163"/>
      <c r="W4" s="133">
        <v>42634</v>
      </c>
      <c r="X4" s="10">
        <v>50.47</v>
      </c>
      <c r="Y4" s="10">
        <v>50.75</v>
      </c>
      <c r="Z4" s="10">
        <v>49.3</v>
      </c>
      <c r="AA4" s="10">
        <v>50.23</v>
      </c>
      <c r="AB4" s="95">
        <v>4483700</v>
      </c>
      <c r="AC4" s="10">
        <v>50.23</v>
      </c>
      <c r="AD4" s="2">
        <f t="shared" si="0"/>
        <v>1.4500000000000028</v>
      </c>
      <c r="AE4" s="138">
        <f t="shared" si="1"/>
        <v>-1.5901411250249797E-3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42633</v>
      </c>
      <c r="X5" s="10">
        <v>51.09</v>
      </c>
      <c r="Y5" s="10">
        <v>51.66</v>
      </c>
      <c r="Z5" s="10">
        <v>50.25</v>
      </c>
      <c r="AA5" s="10">
        <v>50.31</v>
      </c>
      <c r="AB5" s="95">
        <v>3682100</v>
      </c>
      <c r="AC5" s="10">
        <v>50.31</v>
      </c>
      <c r="AD5" s="2">
        <f t="shared" si="0"/>
        <v>1.4099999999999966</v>
      </c>
      <c r="AE5" s="138">
        <f t="shared" si="1"/>
        <v>-1.2755102040816313E-2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42632</v>
      </c>
      <c r="X6" s="10">
        <v>51.14</v>
      </c>
      <c r="Y6" s="10">
        <v>51.93</v>
      </c>
      <c r="Z6" s="10">
        <v>50.91</v>
      </c>
      <c r="AA6" s="10">
        <v>50.96</v>
      </c>
      <c r="AB6" s="95">
        <v>3673200</v>
      </c>
      <c r="AC6" s="10">
        <v>50.96</v>
      </c>
      <c r="AD6" s="2">
        <f t="shared" si="0"/>
        <v>1.0200000000000031</v>
      </c>
      <c r="AE6" s="138">
        <f t="shared" si="1"/>
        <v>-7.8431372549014888E-4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42629</v>
      </c>
      <c r="X7" s="10">
        <v>51.31</v>
      </c>
      <c r="Y7" s="10">
        <v>51.7</v>
      </c>
      <c r="Z7" s="10">
        <v>50.9</v>
      </c>
      <c r="AA7" s="10">
        <v>51</v>
      </c>
      <c r="AB7" s="95">
        <v>10418300</v>
      </c>
      <c r="AC7" s="10">
        <v>51</v>
      </c>
      <c r="AD7" s="2">
        <f t="shared" si="0"/>
        <v>0.80000000000000426</v>
      </c>
      <c r="AE7" s="138">
        <f t="shared" si="1"/>
        <v>-1.3730419648037118E-2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42628</v>
      </c>
      <c r="X8" s="10">
        <v>50.99</v>
      </c>
      <c r="Y8" s="10">
        <v>51.96</v>
      </c>
      <c r="Z8" s="10">
        <v>50.37</v>
      </c>
      <c r="AA8" s="10">
        <v>51.71</v>
      </c>
      <c r="AB8" s="95">
        <v>4719000</v>
      </c>
      <c r="AC8" s="10">
        <v>51.71</v>
      </c>
      <c r="AD8" s="2">
        <f t="shared" si="0"/>
        <v>1.5900000000000034</v>
      </c>
      <c r="AE8" s="138">
        <f t="shared" si="1"/>
        <v>1.3921568627450975E-2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42627</v>
      </c>
      <c r="X9" s="10">
        <v>51.4</v>
      </c>
      <c r="Y9" s="10">
        <v>51.89</v>
      </c>
      <c r="Z9" s="10">
        <v>50.72</v>
      </c>
      <c r="AA9" s="10">
        <v>51</v>
      </c>
      <c r="AB9" s="95">
        <v>4551100</v>
      </c>
      <c r="AC9" s="10">
        <v>51</v>
      </c>
      <c r="AD9" s="2">
        <f t="shared" si="0"/>
        <v>1.1700000000000017</v>
      </c>
      <c r="AE9" s="138">
        <f t="shared" si="1"/>
        <v>-1.2393493415956636E-2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42626</v>
      </c>
      <c r="X10" s="10">
        <v>52.7</v>
      </c>
      <c r="Y10" s="10">
        <v>53.26</v>
      </c>
      <c r="Z10" s="10">
        <v>51.49</v>
      </c>
      <c r="AA10" s="10">
        <v>51.64</v>
      </c>
      <c r="AB10" s="95">
        <v>4715100</v>
      </c>
      <c r="AC10" s="10">
        <v>51.64</v>
      </c>
      <c r="AD10" s="2">
        <f t="shared" si="0"/>
        <v>1.769999999999996</v>
      </c>
      <c r="AE10" s="138">
        <f t="shared" si="1"/>
        <v>-3.0234741784037511E-2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42625</v>
      </c>
      <c r="X11" s="10">
        <v>51.69</v>
      </c>
      <c r="Y11" s="10">
        <v>53.44</v>
      </c>
      <c r="Z11" s="10">
        <v>50.67</v>
      </c>
      <c r="AA11" s="10">
        <v>53.25</v>
      </c>
      <c r="AB11" s="95">
        <v>5201600</v>
      </c>
      <c r="AC11" s="10">
        <v>53.25</v>
      </c>
      <c r="AD11" s="2">
        <f t="shared" si="0"/>
        <v>2.769999999999996</v>
      </c>
      <c r="AE11" s="138">
        <f t="shared" si="1"/>
        <v>1.5252621544327827E-2</v>
      </c>
    </row>
    <row r="12" spans="1:31" x14ac:dyDescent="0.25">
      <c r="W12" s="133">
        <v>42622</v>
      </c>
      <c r="X12" s="10">
        <v>53.99</v>
      </c>
      <c r="Y12" s="10">
        <v>54.11</v>
      </c>
      <c r="Z12" s="10">
        <v>52.42</v>
      </c>
      <c r="AA12" s="10">
        <v>52.45</v>
      </c>
      <c r="AB12" s="95">
        <v>4940200</v>
      </c>
      <c r="AC12" s="10">
        <v>52.45</v>
      </c>
      <c r="AD12" s="2">
        <f t="shared" si="0"/>
        <v>1.6899999999999977</v>
      </c>
      <c r="AE12" s="138">
        <f t="shared" si="1"/>
        <v>-3.513612950699041E-2</v>
      </c>
    </row>
    <row r="13" spans="1:31" x14ac:dyDescent="0.25">
      <c r="W13" s="133">
        <v>42621</v>
      </c>
      <c r="X13" s="10">
        <v>53.23</v>
      </c>
      <c r="Y13" s="10">
        <v>54.4</v>
      </c>
      <c r="Z13" s="10">
        <v>53.23</v>
      </c>
      <c r="AA13" s="10">
        <v>54.36</v>
      </c>
      <c r="AB13" s="95">
        <v>5505600</v>
      </c>
      <c r="AC13" s="10">
        <v>54.36</v>
      </c>
      <c r="AD13" s="2">
        <f t="shared" si="0"/>
        <v>1.1700000000000017</v>
      </c>
      <c r="AE13" s="138">
        <f t="shared" si="1"/>
        <v>1.2667660208643738E-2</v>
      </c>
    </row>
    <row r="14" spans="1:31" x14ac:dyDescent="0.25">
      <c r="W14" s="133">
        <v>42620</v>
      </c>
      <c r="X14" s="10">
        <v>51.62</v>
      </c>
      <c r="Y14" s="10">
        <v>54.53</v>
      </c>
      <c r="Z14" s="10">
        <v>51.62</v>
      </c>
      <c r="AA14" s="10">
        <v>53.68</v>
      </c>
      <c r="AB14" s="95">
        <v>7209600</v>
      </c>
      <c r="AC14" s="10">
        <v>53.68</v>
      </c>
      <c r="AD14" s="2">
        <f t="shared" si="0"/>
        <v>2.9100000000000037</v>
      </c>
      <c r="AE14" s="138">
        <f t="shared" si="1"/>
        <v>4.9667579194368372E-2</v>
      </c>
    </row>
    <row r="15" spans="1:31" x14ac:dyDescent="0.25">
      <c r="W15" s="133">
        <v>42619</v>
      </c>
      <c r="X15" s="10">
        <v>50.97</v>
      </c>
      <c r="Y15" s="10">
        <v>51.24</v>
      </c>
      <c r="Z15" s="10">
        <v>50.77</v>
      </c>
      <c r="AA15" s="10">
        <v>51.14</v>
      </c>
      <c r="AB15" s="95">
        <v>3826900</v>
      </c>
      <c r="AC15" s="10">
        <v>51.14</v>
      </c>
      <c r="AD15" s="2">
        <f t="shared" si="0"/>
        <v>0.46999999999999886</v>
      </c>
      <c r="AE15" s="138">
        <f t="shared" si="1"/>
        <v>9.7866510080235614E-4</v>
      </c>
    </row>
    <row r="16" spans="1:31" x14ac:dyDescent="0.25">
      <c r="W16" s="133">
        <v>42615</v>
      </c>
      <c r="X16" s="10">
        <v>50.68</v>
      </c>
      <c r="Y16" s="10">
        <v>51.53</v>
      </c>
      <c r="Z16" s="10">
        <v>50.45</v>
      </c>
      <c r="AA16" s="10">
        <v>51.09</v>
      </c>
      <c r="AB16" s="95">
        <v>3730800</v>
      </c>
      <c r="AC16" s="10">
        <v>51.09</v>
      </c>
      <c r="AD16" s="2">
        <f t="shared" si="0"/>
        <v>1.0799999999999983</v>
      </c>
      <c r="AE16" s="138">
        <f t="shared" si="1"/>
        <v>3.9300451955197602E-3</v>
      </c>
    </row>
    <row r="17" spans="1:31" x14ac:dyDescent="0.25">
      <c r="W17" s="133">
        <v>42614</v>
      </c>
      <c r="X17" s="10">
        <v>50.54</v>
      </c>
      <c r="Y17" s="10">
        <v>51.48</v>
      </c>
      <c r="Z17" s="10">
        <v>50.12</v>
      </c>
      <c r="AA17" s="10">
        <v>50.89</v>
      </c>
      <c r="AB17" s="95">
        <v>3980400</v>
      </c>
      <c r="AC17" s="10">
        <v>50.89</v>
      </c>
      <c r="AD17" s="2">
        <f t="shared" si="0"/>
        <v>1.3599999999999994</v>
      </c>
      <c r="AE17" s="138">
        <f t="shared" si="1"/>
        <v>9.5219202539178482E-3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42613</v>
      </c>
      <c r="X18" s="10">
        <v>50.79</v>
      </c>
      <c r="Y18" s="10">
        <v>51</v>
      </c>
      <c r="Z18" s="10">
        <v>49.35</v>
      </c>
      <c r="AA18" s="10">
        <v>50.41</v>
      </c>
      <c r="AB18" s="95">
        <v>5191700</v>
      </c>
      <c r="AC18" s="10">
        <v>50.41</v>
      </c>
      <c r="AD18" s="2">
        <f t="shared" si="0"/>
        <v>1.6499999999999986</v>
      </c>
      <c r="AE18" s="138">
        <f t="shared" si="1"/>
        <v>-1.1374779368503729E-2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42612</v>
      </c>
      <c r="X19" s="10">
        <v>46.95</v>
      </c>
      <c r="Y19" s="10">
        <v>51.53</v>
      </c>
      <c r="Z19" s="10">
        <v>46.95</v>
      </c>
      <c r="AA19" s="10">
        <v>50.99</v>
      </c>
      <c r="AB19" s="95">
        <v>12871600</v>
      </c>
      <c r="AC19" s="10">
        <v>50.99</v>
      </c>
      <c r="AD19" s="2">
        <f t="shared" si="0"/>
        <v>4.5799999999999983</v>
      </c>
      <c r="AE19" s="138">
        <f t="shared" si="1"/>
        <v>8.6048988285410077E-2</v>
      </c>
    </row>
    <row r="20" spans="1:31" x14ac:dyDescent="0.25">
      <c r="W20" s="133">
        <v>42611</v>
      </c>
      <c r="X20" s="10">
        <v>47.06</v>
      </c>
      <c r="Y20" s="10">
        <v>47.32</v>
      </c>
      <c r="Z20" s="10">
        <v>46.81</v>
      </c>
      <c r="AA20" s="10">
        <v>46.95</v>
      </c>
      <c r="AB20" s="95">
        <v>2383100</v>
      </c>
      <c r="AC20" s="10">
        <v>46.95</v>
      </c>
      <c r="AD20" s="2">
        <f t="shared" si="0"/>
        <v>0.50999999999999801</v>
      </c>
      <c r="AE20" s="138">
        <f t="shared" si="1"/>
        <v>1.7068487305313962E-3</v>
      </c>
    </row>
    <row r="21" spans="1:31" x14ac:dyDescent="0.25">
      <c r="W21" s="133">
        <v>42608</v>
      </c>
      <c r="X21" s="10">
        <v>47.62</v>
      </c>
      <c r="Y21" s="10">
        <v>47.87</v>
      </c>
      <c r="Z21" s="10">
        <v>46.68</v>
      </c>
      <c r="AA21" s="10">
        <v>46.87</v>
      </c>
      <c r="AB21" s="95">
        <v>3347100</v>
      </c>
      <c r="AC21" s="10">
        <v>46.87</v>
      </c>
      <c r="AD21" s="2">
        <f t="shared" si="0"/>
        <v>1.1899999999999977</v>
      </c>
      <c r="AE21" s="138">
        <f t="shared" si="1"/>
        <v>-1.3885966757837265E-2</v>
      </c>
    </row>
    <row r="22" spans="1:31" x14ac:dyDescent="0.25">
      <c r="W22" s="133">
        <v>42607</v>
      </c>
      <c r="X22" s="10">
        <v>47.46</v>
      </c>
      <c r="Y22" s="10">
        <v>47.76</v>
      </c>
      <c r="Z22" s="10">
        <v>47.3</v>
      </c>
      <c r="AA22" s="10">
        <v>47.53</v>
      </c>
      <c r="AB22" s="95">
        <v>2073100</v>
      </c>
      <c r="AC22" s="10">
        <v>47.53</v>
      </c>
      <c r="AD22" s="2">
        <f t="shared" si="0"/>
        <v>0.46000000000000085</v>
      </c>
      <c r="AE22" s="138">
        <f t="shared" si="1"/>
        <v>-1.4705882352941124E-3</v>
      </c>
    </row>
    <row r="23" spans="1:31" x14ac:dyDescent="0.25">
      <c r="W23" s="133">
        <v>42606</v>
      </c>
      <c r="X23" s="10">
        <v>47.29</v>
      </c>
      <c r="Y23" s="10">
        <v>47.94</v>
      </c>
      <c r="Z23" s="10">
        <v>47.27</v>
      </c>
      <c r="AA23" s="10">
        <v>47.6</v>
      </c>
      <c r="AB23" s="95">
        <v>2174900</v>
      </c>
      <c r="AC23" s="10">
        <v>47.6</v>
      </c>
      <c r="AD23" s="2">
        <f t="shared" si="0"/>
        <v>0.6699999999999946</v>
      </c>
      <c r="AE23" s="138">
        <f t="shared" si="1"/>
        <v>2.3162771109708213E-3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42605</v>
      </c>
      <c r="X24" s="10">
        <v>47.27</v>
      </c>
      <c r="Y24" s="10">
        <v>47.96</v>
      </c>
      <c r="Z24" s="10">
        <v>47.27</v>
      </c>
      <c r="AA24" s="10">
        <v>47.49</v>
      </c>
      <c r="AB24" s="95">
        <v>2270400</v>
      </c>
      <c r="AC24" s="10">
        <v>47.49</v>
      </c>
      <c r="AD24" s="2">
        <f t="shared" si="0"/>
        <v>0.68999999999999773</v>
      </c>
      <c r="AE24" s="138">
        <f t="shared" si="1"/>
        <v>1.1501597444089517E-2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42604</v>
      </c>
      <c r="X25" s="10">
        <v>46.95</v>
      </c>
      <c r="Y25" s="10">
        <v>47.09</v>
      </c>
      <c r="Z25" s="10">
        <v>46.56</v>
      </c>
      <c r="AA25" s="10">
        <v>46.95</v>
      </c>
      <c r="AB25" s="95">
        <v>2606900</v>
      </c>
      <c r="AC25" s="10">
        <v>46.95</v>
      </c>
      <c r="AD25" s="2">
        <f t="shared" si="0"/>
        <v>0.53000000000000114</v>
      </c>
      <c r="AE25" s="138">
        <f t="shared" si="1"/>
        <v>-2.9730303673816127E-3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42601</v>
      </c>
      <c r="X26" s="10">
        <v>47.25</v>
      </c>
      <c r="Y26" s="10">
        <v>47.59</v>
      </c>
      <c r="Z26" s="10">
        <v>46.94</v>
      </c>
      <c r="AA26" s="10">
        <v>47.09</v>
      </c>
      <c r="AB26" s="95">
        <v>3244000</v>
      </c>
      <c r="AC26" s="10">
        <v>47.09</v>
      </c>
      <c r="AD26" s="2">
        <f t="shared" si="0"/>
        <v>0.65000000000000568</v>
      </c>
      <c r="AE26" s="138">
        <f t="shared" si="1"/>
        <v>-1.0714285714285676E-2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42600</v>
      </c>
      <c r="X27" s="10">
        <v>48.16</v>
      </c>
      <c r="Y27" s="10">
        <v>48.22</v>
      </c>
      <c r="Z27" s="10">
        <v>47.18</v>
      </c>
      <c r="AA27" s="10">
        <v>47.6</v>
      </c>
      <c r="AB27" s="95">
        <v>4915900</v>
      </c>
      <c r="AC27" s="10">
        <v>47.6</v>
      </c>
      <c r="AD27" s="2">
        <f t="shared" si="0"/>
        <v>1.0399999999999991</v>
      </c>
      <c r="AE27" s="138">
        <f t="shared" si="1"/>
        <v>-1.2038190120381875E-2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42599</v>
      </c>
      <c r="X28" s="10">
        <v>47.91</v>
      </c>
      <c r="Y28" s="10">
        <v>48.21</v>
      </c>
      <c r="Z28" s="10">
        <v>47.68</v>
      </c>
      <c r="AA28" s="10">
        <v>48.18</v>
      </c>
      <c r="AB28" s="95">
        <v>3297700</v>
      </c>
      <c r="AC28" s="10">
        <v>48.18</v>
      </c>
      <c r="AD28" s="2">
        <f t="shared" si="0"/>
        <v>0.53000000000000114</v>
      </c>
      <c r="AE28" s="138">
        <f t="shared" si="1"/>
        <v>3.9591581579494495E-3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42598</v>
      </c>
      <c r="X29" s="10">
        <v>47.82</v>
      </c>
      <c r="Y29" s="10">
        <v>48.38</v>
      </c>
      <c r="Z29" s="10">
        <v>47.6</v>
      </c>
      <c r="AA29" s="10">
        <v>47.99</v>
      </c>
      <c r="AB29" s="95">
        <v>3453800</v>
      </c>
      <c r="AC29" s="10">
        <v>47.99</v>
      </c>
      <c r="AD29" s="2">
        <f t="shared" si="0"/>
        <v>0.78000000000000114</v>
      </c>
      <c r="AE29" s="138">
        <f t="shared" si="1"/>
        <v>-4.1657987919174744E-4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42597</v>
      </c>
      <c r="X30" s="10">
        <v>47.16</v>
      </c>
      <c r="Y30" s="10">
        <v>48.48</v>
      </c>
      <c r="Z30" s="10">
        <v>47</v>
      </c>
      <c r="AA30" s="10">
        <v>48.01</v>
      </c>
      <c r="AB30" s="95">
        <v>3025400</v>
      </c>
      <c r="AC30" s="10">
        <v>48.01</v>
      </c>
      <c r="AD30" s="2">
        <f t="shared" si="0"/>
        <v>1.4799999999999969</v>
      </c>
      <c r="AE30" s="138">
        <f t="shared" si="1"/>
        <v>1.9320594479830033E-2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42594</v>
      </c>
      <c r="X31" s="10">
        <v>47.2</v>
      </c>
      <c r="Y31" s="10">
        <v>47.34</v>
      </c>
      <c r="Z31" s="10">
        <v>46.53</v>
      </c>
      <c r="AA31" s="10">
        <v>47.1</v>
      </c>
      <c r="AB31" s="95">
        <v>2165900</v>
      </c>
      <c r="AC31" s="10">
        <v>47.1</v>
      </c>
      <c r="AD31" s="2">
        <f t="shared" si="0"/>
        <v>0.81000000000000227</v>
      </c>
      <c r="AE31" s="138">
        <f t="shared" si="1"/>
        <v>-3.5963613285382445E-3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42593</v>
      </c>
      <c r="X32" s="10">
        <v>47</v>
      </c>
      <c r="Y32" s="10">
        <v>47.57</v>
      </c>
      <c r="Z32" s="10">
        <v>46.8</v>
      </c>
      <c r="AA32" s="10">
        <v>47.27</v>
      </c>
      <c r="AB32" s="95">
        <v>4010000</v>
      </c>
      <c r="AC32" s="10">
        <v>47.27</v>
      </c>
      <c r="AD32" s="2">
        <f t="shared" si="0"/>
        <v>0.77000000000000313</v>
      </c>
      <c r="AE32" s="138">
        <f t="shared" si="1"/>
        <v>3.1833616298813094E-3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42592</v>
      </c>
      <c r="X33" s="10">
        <v>47.72</v>
      </c>
      <c r="Y33" s="10">
        <v>47.8</v>
      </c>
      <c r="Z33" s="10">
        <v>46.67</v>
      </c>
      <c r="AA33" s="10">
        <v>47.12</v>
      </c>
      <c r="AB33" s="95">
        <v>3052600</v>
      </c>
      <c r="AC33" s="10">
        <v>47.12</v>
      </c>
      <c r="AD33" s="2">
        <f t="shared" si="0"/>
        <v>1.1299999999999955</v>
      </c>
      <c r="AE33" s="138">
        <f t="shared" si="1"/>
        <v>-1.4432127170048159E-2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42591</v>
      </c>
      <c r="X34" s="10">
        <v>49</v>
      </c>
      <c r="Y34" s="10">
        <v>49.47</v>
      </c>
      <c r="Z34" s="10">
        <v>47.78</v>
      </c>
      <c r="AA34" s="10">
        <v>47.81</v>
      </c>
      <c r="AB34" s="95">
        <v>3456000</v>
      </c>
      <c r="AC34" s="10">
        <v>47.81</v>
      </c>
      <c r="AD34" s="2">
        <f t="shared" si="0"/>
        <v>1.6899999999999977</v>
      </c>
      <c r="AE34" s="138">
        <f t="shared" si="1"/>
        <v>-1.4023510002062256E-2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42590</v>
      </c>
      <c r="X35" s="10">
        <v>48.39</v>
      </c>
      <c r="Y35" s="10">
        <v>49.32</v>
      </c>
      <c r="Z35" s="10">
        <v>47.9</v>
      </c>
      <c r="AA35" s="10">
        <v>48.49</v>
      </c>
      <c r="AB35" s="95">
        <v>4311300</v>
      </c>
      <c r="AC35" s="10">
        <v>48.49</v>
      </c>
      <c r="AD35" s="2">
        <f t="shared" si="0"/>
        <v>1.4200000000000017</v>
      </c>
      <c r="AE35" s="138">
        <f t="shared" si="1"/>
        <v>1.6525511258005388E-3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42587</v>
      </c>
      <c r="X36" s="10">
        <v>46.25</v>
      </c>
      <c r="Y36" s="10">
        <v>48.48</v>
      </c>
      <c r="Z36" s="10">
        <v>46.24</v>
      </c>
      <c r="AA36" s="10">
        <v>48.41</v>
      </c>
      <c r="AB36" s="95">
        <v>5995000</v>
      </c>
      <c r="AC36" s="10">
        <v>48.41</v>
      </c>
      <c r="AD36" s="2">
        <f t="shared" si="0"/>
        <v>2.2399999999999949</v>
      </c>
      <c r="AE36" s="138">
        <f t="shared" si="1"/>
        <v>5.4684095860566329E-2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42586</v>
      </c>
      <c r="X37" s="10">
        <v>44.94</v>
      </c>
      <c r="Y37" s="10">
        <v>45.96</v>
      </c>
      <c r="Z37" s="10">
        <v>44.81</v>
      </c>
      <c r="AA37" s="10">
        <v>45.9</v>
      </c>
      <c r="AB37" s="95">
        <v>3878900</v>
      </c>
      <c r="AC37" s="10">
        <v>45.9</v>
      </c>
      <c r="AD37" s="2">
        <f t="shared" si="0"/>
        <v>1.1499999999999986</v>
      </c>
      <c r="AE37" s="138">
        <f t="shared" si="1"/>
        <v>2.2271714922049046E-2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42585</v>
      </c>
      <c r="X38" s="10">
        <v>44.28</v>
      </c>
      <c r="Y38" s="10">
        <v>45.2</v>
      </c>
      <c r="Z38" s="10">
        <v>44.15</v>
      </c>
      <c r="AA38" s="10">
        <v>44.9</v>
      </c>
      <c r="AB38" s="95">
        <v>4616000</v>
      </c>
      <c r="AC38" s="10">
        <v>44.9</v>
      </c>
      <c r="AD38" s="2">
        <f t="shared" si="0"/>
        <v>1.0500000000000043</v>
      </c>
      <c r="AE38" s="138">
        <f t="shared" si="1"/>
        <v>1.1261261261261257E-2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42584</v>
      </c>
      <c r="X39" s="10">
        <v>46.9</v>
      </c>
      <c r="Y39" s="10">
        <v>46.9</v>
      </c>
      <c r="Z39" s="10">
        <v>44.24</v>
      </c>
      <c r="AA39" s="10">
        <v>44.4</v>
      </c>
      <c r="AB39" s="95">
        <v>7290700</v>
      </c>
      <c r="AC39" s="10">
        <v>44.4</v>
      </c>
      <c r="AD39" s="2">
        <f t="shared" si="0"/>
        <v>2.6599999999999966</v>
      </c>
      <c r="AE39" s="138">
        <f t="shared" si="1"/>
        <v>-6.25E-2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67" t="s">
        <v>78</v>
      </c>
      <c r="P40" s="567"/>
      <c r="W40" s="133">
        <v>42583</v>
      </c>
      <c r="X40" s="10">
        <v>46.77</v>
      </c>
      <c r="Y40" s="10">
        <v>47.38</v>
      </c>
      <c r="Z40" s="10">
        <v>46.42</v>
      </c>
      <c r="AA40" s="10">
        <v>47.36</v>
      </c>
      <c r="AB40" s="95">
        <v>2934700</v>
      </c>
      <c r="AC40" s="10">
        <v>47.36</v>
      </c>
      <c r="AD40" s="2">
        <f t="shared" si="0"/>
        <v>0.96000000000000085</v>
      </c>
      <c r="AE40" s="138">
        <f t="shared" si="1"/>
        <v>1.0023459159735459E-2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56.045000000000009</v>
      </c>
      <c r="Q41" s="2"/>
      <c r="W41" s="133">
        <v>42580</v>
      </c>
      <c r="X41" s="10">
        <v>47.49</v>
      </c>
      <c r="Y41" s="10">
        <v>48.11</v>
      </c>
      <c r="Z41" s="10">
        <v>46.89</v>
      </c>
      <c r="AA41" s="10">
        <v>46.89</v>
      </c>
      <c r="AB41" s="95">
        <v>3449800</v>
      </c>
      <c r="AC41" s="10">
        <v>46.89</v>
      </c>
      <c r="AD41" s="2">
        <f t="shared" si="0"/>
        <v>1.2199999999999989</v>
      </c>
      <c r="AE41" s="138">
        <f t="shared" si="1"/>
        <v>-1.0759493670886022E-2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55.535500000000006</v>
      </c>
      <c r="Q42" s="2"/>
      <c r="T42" s="91" t="s">
        <v>113</v>
      </c>
      <c r="W42" s="133">
        <v>42579</v>
      </c>
      <c r="X42" s="10">
        <v>47.17</v>
      </c>
      <c r="Y42" s="10">
        <v>47.63</v>
      </c>
      <c r="Z42" s="10">
        <v>46.81</v>
      </c>
      <c r="AA42" s="10">
        <v>47.4</v>
      </c>
      <c r="AB42" s="95">
        <v>2496600</v>
      </c>
      <c r="AC42" s="10">
        <v>47.4</v>
      </c>
      <c r="AD42" s="2">
        <f t="shared" si="0"/>
        <v>0.82000000000000028</v>
      </c>
      <c r="AE42" s="138">
        <f t="shared" si="1"/>
        <v>-8.4317032040470696E-4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55.026000000000003</v>
      </c>
      <c r="Q43" s="2"/>
      <c r="T43" s="128" t="s">
        <v>98</v>
      </c>
      <c r="U43" s="98">
        <v>51.04</v>
      </c>
      <c r="W43" s="133">
        <v>42578</v>
      </c>
      <c r="X43" s="10">
        <v>47.63</v>
      </c>
      <c r="Y43" s="10">
        <v>47.75</v>
      </c>
      <c r="Z43" s="10">
        <v>47.16</v>
      </c>
      <c r="AA43" s="10">
        <v>47.44</v>
      </c>
      <c r="AB43" s="95">
        <v>3208500</v>
      </c>
      <c r="AC43" s="10">
        <v>47.44</v>
      </c>
      <c r="AD43" s="2">
        <f t="shared" si="0"/>
        <v>0.59000000000000341</v>
      </c>
      <c r="AE43" s="138">
        <f t="shared" si="1"/>
        <v>-6.0758432851455435E-3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54.516500000000008</v>
      </c>
      <c r="Q44" s="2"/>
      <c r="T44" s="93" t="s">
        <v>99</v>
      </c>
      <c r="U44" s="88">
        <v>50.89</v>
      </c>
      <c r="W44" s="133">
        <v>42577</v>
      </c>
      <c r="X44" s="10">
        <v>46.87</v>
      </c>
      <c r="Y44" s="10">
        <v>48</v>
      </c>
      <c r="Z44" s="10">
        <v>46.87</v>
      </c>
      <c r="AA44" s="10">
        <v>47.73</v>
      </c>
      <c r="AB44" s="95">
        <v>4226100</v>
      </c>
      <c r="AC44" s="10">
        <v>47.73</v>
      </c>
      <c r="AD44" s="2">
        <f t="shared" si="0"/>
        <v>1.1300000000000026</v>
      </c>
      <c r="AE44" s="138">
        <f t="shared" si="1"/>
        <v>1.7914267434420816E-2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54.007000000000005</v>
      </c>
      <c r="Q45" s="2"/>
      <c r="T45" s="93" t="s">
        <v>100</v>
      </c>
      <c r="U45" s="88" t="s">
        <v>644</v>
      </c>
      <c r="W45" s="133">
        <v>42576</v>
      </c>
      <c r="X45" s="10">
        <v>47.52</v>
      </c>
      <c r="Y45" s="10">
        <v>47.78</v>
      </c>
      <c r="Z45" s="10">
        <v>46.73</v>
      </c>
      <c r="AA45" s="10">
        <v>46.89</v>
      </c>
      <c r="AB45" s="95">
        <v>3752800</v>
      </c>
      <c r="AC45" s="10">
        <v>46.89</v>
      </c>
      <c r="AD45" s="2">
        <f t="shared" si="0"/>
        <v>1.0500000000000043</v>
      </c>
      <c r="AE45" s="138">
        <f t="shared" si="1"/>
        <v>-1.4294723565272172E-2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53.497500000000002</v>
      </c>
      <c r="Q46" s="2"/>
      <c r="T46" s="93" t="s">
        <v>101</v>
      </c>
      <c r="U46" s="88" t="s">
        <v>645</v>
      </c>
      <c r="W46" s="133">
        <v>42573</v>
      </c>
      <c r="X46" s="10">
        <v>47.25</v>
      </c>
      <c r="Y46" s="10">
        <v>47.69</v>
      </c>
      <c r="Z46" s="10">
        <v>46.56</v>
      </c>
      <c r="AA46" s="10">
        <v>47.57</v>
      </c>
      <c r="AB46" s="95">
        <v>4903800</v>
      </c>
      <c r="AC46" s="10">
        <v>47.57</v>
      </c>
      <c r="AD46" s="2">
        <f t="shared" si="0"/>
        <v>1.1299999999999955</v>
      </c>
      <c r="AE46" s="138">
        <f t="shared" si="1"/>
        <v>1.9502786112301829E-2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52.988000000000007</v>
      </c>
      <c r="Q47" s="2"/>
      <c r="T47" s="93" t="s">
        <v>102</v>
      </c>
      <c r="U47" s="88">
        <v>58.69</v>
      </c>
      <c r="W47" s="133">
        <v>42572</v>
      </c>
      <c r="X47" s="10">
        <v>47.11</v>
      </c>
      <c r="Y47" s="10">
        <v>47.4</v>
      </c>
      <c r="Z47" s="10">
        <v>46.02</v>
      </c>
      <c r="AA47" s="10">
        <v>46.66</v>
      </c>
      <c r="AB47" s="95">
        <v>5867900</v>
      </c>
      <c r="AC47" s="10">
        <v>46.66</v>
      </c>
      <c r="AD47" s="2">
        <f t="shared" si="0"/>
        <v>1.3799999999999955</v>
      </c>
      <c r="AE47" s="138">
        <f t="shared" si="1"/>
        <v>-3.3954451345755698E-2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52.478500000000004</v>
      </c>
      <c r="Q48" s="2"/>
      <c r="T48" s="93" t="s">
        <v>103</v>
      </c>
      <c r="U48" s="88">
        <v>0.66088100000000005</v>
      </c>
      <c r="W48" s="133">
        <v>42571</v>
      </c>
      <c r="X48" s="10">
        <v>48.28</v>
      </c>
      <c r="Y48" s="10">
        <v>49.87</v>
      </c>
      <c r="Z48" s="10">
        <v>47.54</v>
      </c>
      <c r="AA48" s="10">
        <v>48.3</v>
      </c>
      <c r="AB48" s="95">
        <v>8422200</v>
      </c>
      <c r="AC48" s="10">
        <v>48.3</v>
      </c>
      <c r="AD48" s="2">
        <f t="shared" si="0"/>
        <v>2.3299999999999983</v>
      </c>
      <c r="AE48" s="138">
        <f t="shared" si="1"/>
        <v>9.4043887147334804E-3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51.969000000000001</v>
      </c>
      <c r="Q49" s="2"/>
      <c r="T49" s="93" t="s">
        <v>123</v>
      </c>
      <c r="U49" s="88" t="s">
        <v>294</v>
      </c>
      <c r="W49" s="133">
        <v>42570</v>
      </c>
      <c r="X49" s="10">
        <v>47.71</v>
      </c>
      <c r="Y49" s="10">
        <v>47.96</v>
      </c>
      <c r="Z49" s="10">
        <v>46.68</v>
      </c>
      <c r="AA49" s="10">
        <v>47.85</v>
      </c>
      <c r="AB49" s="95">
        <v>4720500</v>
      </c>
      <c r="AC49" s="10">
        <v>47.85</v>
      </c>
      <c r="AD49" s="2">
        <f t="shared" si="0"/>
        <v>1.2800000000000011</v>
      </c>
      <c r="AE49" s="138">
        <f t="shared" si="1"/>
        <v>2.9343953049674187E-3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51.459500000000006</v>
      </c>
      <c r="Q50" s="2"/>
      <c r="T50" s="93"/>
      <c r="U50" s="88"/>
      <c r="W50" s="133">
        <v>42569</v>
      </c>
      <c r="X50" s="10">
        <v>47.58</v>
      </c>
      <c r="Y50" s="10">
        <v>48.02</v>
      </c>
      <c r="Z50" s="10">
        <v>47.13</v>
      </c>
      <c r="AA50" s="10">
        <v>47.71</v>
      </c>
      <c r="AB50" s="95">
        <v>3692700</v>
      </c>
      <c r="AC50" s="10">
        <v>47.71</v>
      </c>
      <c r="AD50" s="2">
        <f t="shared" si="0"/>
        <v>0.89000000000000057</v>
      </c>
      <c r="AE50" s="138">
        <f t="shared" si="1"/>
        <v>5.9034366434747021E-3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50.95</v>
      </c>
      <c r="Q51" s="2"/>
      <c r="T51" s="93" t="s">
        <v>105</v>
      </c>
      <c r="U51" s="88" t="s">
        <v>646</v>
      </c>
      <c r="W51" s="133">
        <v>42566</v>
      </c>
      <c r="X51" s="10">
        <v>47.51</v>
      </c>
      <c r="Y51" s="10">
        <v>47.76</v>
      </c>
      <c r="Z51" s="10">
        <v>46.92</v>
      </c>
      <c r="AA51" s="10">
        <v>47.43</v>
      </c>
      <c r="AB51" s="95">
        <v>5184800</v>
      </c>
      <c r="AC51" s="10">
        <v>47.43</v>
      </c>
      <c r="AD51" s="2">
        <f t="shared" si="0"/>
        <v>0.83999999999999631</v>
      </c>
      <c r="AE51" s="138">
        <f t="shared" si="1"/>
        <v>-8.7774294670847075E-3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50.4405</v>
      </c>
      <c r="Q52" s="2"/>
      <c r="T52" s="93" t="s">
        <v>106</v>
      </c>
      <c r="U52" s="88" t="s">
        <v>409</v>
      </c>
      <c r="W52" s="133">
        <v>42565</v>
      </c>
      <c r="X52" s="10">
        <v>46.73</v>
      </c>
      <c r="Y52" s="10">
        <v>47.94</v>
      </c>
      <c r="Z52" s="10">
        <v>46.42</v>
      </c>
      <c r="AA52" s="10">
        <v>47.85</v>
      </c>
      <c r="AB52" s="95">
        <v>7702500</v>
      </c>
      <c r="AC52" s="10">
        <v>47.85</v>
      </c>
      <c r="AD52" s="2">
        <f t="shared" si="0"/>
        <v>1.519999999999996</v>
      </c>
      <c r="AE52" s="138">
        <f t="shared" si="1"/>
        <v>4.3392935019624934E-2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49.931000000000004</v>
      </c>
      <c r="Q53" s="2"/>
      <c r="T53" s="93" t="s">
        <v>107</v>
      </c>
      <c r="U53" s="90">
        <v>3411605</v>
      </c>
      <c r="W53" s="133">
        <v>42564</v>
      </c>
      <c r="X53" s="10">
        <v>46.55</v>
      </c>
      <c r="Y53" s="10">
        <v>46.73</v>
      </c>
      <c r="Z53" s="10">
        <v>45.42</v>
      </c>
      <c r="AA53" s="10">
        <v>45.86</v>
      </c>
      <c r="AB53" s="95">
        <v>5491900</v>
      </c>
      <c r="AC53" s="10">
        <v>45.86</v>
      </c>
      <c r="AD53" s="2">
        <f t="shared" si="0"/>
        <v>1.3099999999999952</v>
      </c>
      <c r="AE53" s="138">
        <f t="shared" si="1"/>
        <v>-6.4991334488734287E-3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49.421500000000002</v>
      </c>
      <c r="T54" s="93" t="s">
        <v>110</v>
      </c>
      <c r="U54" s="90">
        <v>5085980</v>
      </c>
      <c r="W54" s="133">
        <v>42563</v>
      </c>
      <c r="X54" s="10">
        <v>44.19</v>
      </c>
      <c r="Y54" s="10">
        <v>46.36</v>
      </c>
      <c r="Z54" s="10">
        <v>44.19</v>
      </c>
      <c r="AA54" s="10">
        <v>46.16</v>
      </c>
      <c r="AB54" s="95">
        <v>9778600</v>
      </c>
      <c r="AC54" s="10">
        <v>46.16</v>
      </c>
      <c r="AD54" s="2">
        <f t="shared" si="0"/>
        <v>2.1700000000000017</v>
      </c>
      <c r="AE54" s="138">
        <f t="shared" si="1"/>
        <v>8.8422541853336423E-2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48.911999999999999</v>
      </c>
      <c r="T55" s="93" t="s">
        <v>108</v>
      </c>
      <c r="U55" s="88" t="s">
        <v>647</v>
      </c>
      <c r="W55" s="133">
        <v>42562</v>
      </c>
      <c r="X55" s="10">
        <v>41.88</v>
      </c>
      <c r="Y55" s="10">
        <v>42.74</v>
      </c>
      <c r="Z55" s="10">
        <v>41.72</v>
      </c>
      <c r="AA55" s="10">
        <v>42.41</v>
      </c>
      <c r="AB55" s="95">
        <v>4661700</v>
      </c>
      <c r="AC55" s="10">
        <v>42.41</v>
      </c>
      <c r="AD55" s="2">
        <f t="shared" si="0"/>
        <v>1.0200000000000031</v>
      </c>
      <c r="AE55" s="138">
        <f t="shared" si="1"/>
        <v>2.2420443587271022E-2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48.402500000000003</v>
      </c>
      <c r="T56" s="93" t="s">
        <v>111</v>
      </c>
      <c r="U56" s="88">
        <v>2.78</v>
      </c>
      <c r="W56" s="133">
        <v>42559</v>
      </c>
      <c r="X56" s="10">
        <v>40.700000000000003</v>
      </c>
      <c r="Y56" s="10">
        <v>41.73</v>
      </c>
      <c r="Z56" s="10">
        <v>40.700000000000003</v>
      </c>
      <c r="AA56" s="10">
        <v>41.48</v>
      </c>
      <c r="AB56" s="95">
        <v>5261200</v>
      </c>
      <c r="AC56" s="10">
        <v>41.48</v>
      </c>
      <c r="AD56" s="2">
        <f t="shared" si="0"/>
        <v>1.029999999999994</v>
      </c>
      <c r="AE56" s="138">
        <f t="shared" si="1"/>
        <v>3.4671988026939271E-2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47.893000000000001</v>
      </c>
      <c r="T57" s="93" t="s">
        <v>112</v>
      </c>
      <c r="U57" s="88">
        <v>18.3</v>
      </c>
      <c r="W57" s="133">
        <v>42558</v>
      </c>
      <c r="X57" s="10">
        <v>39.32</v>
      </c>
      <c r="Y57" s="10">
        <v>40.409999999999997</v>
      </c>
      <c r="Z57" s="10">
        <v>39.31</v>
      </c>
      <c r="AA57" s="10">
        <v>40.090000000000003</v>
      </c>
      <c r="AB57" s="95">
        <v>4606300</v>
      </c>
      <c r="AC57" s="10">
        <v>40.090000000000003</v>
      </c>
      <c r="AD57" s="2">
        <f t="shared" si="0"/>
        <v>1.0999999999999943</v>
      </c>
      <c r="AE57" s="138">
        <f t="shared" si="1"/>
        <v>1.9842279318239564E-2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47.383500000000005</v>
      </c>
      <c r="T58" s="93" t="s">
        <v>109</v>
      </c>
      <c r="U58" s="88" t="s">
        <v>124</v>
      </c>
      <c r="W58" s="133">
        <v>42557</v>
      </c>
      <c r="X58" s="10">
        <v>39.14</v>
      </c>
      <c r="Y58" s="10">
        <v>39.409999999999997</v>
      </c>
      <c r="Z58" s="10">
        <v>37.64</v>
      </c>
      <c r="AA58" s="10">
        <v>39.31</v>
      </c>
      <c r="AB58" s="95">
        <v>8217800</v>
      </c>
      <c r="AC58" s="10">
        <v>39.31</v>
      </c>
      <c r="AD58" s="2">
        <f t="shared" si="0"/>
        <v>1.769999999999996</v>
      </c>
      <c r="AE58" s="138">
        <f t="shared" si="1"/>
        <v>-2.4323653512037691E-2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46.874000000000002</v>
      </c>
      <c r="W59" s="133">
        <v>42556</v>
      </c>
      <c r="X59" s="10">
        <v>40.799999999999997</v>
      </c>
      <c r="Y59" s="10">
        <v>40.92</v>
      </c>
      <c r="Z59" s="10">
        <v>39.409999999999997</v>
      </c>
      <c r="AA59" s="10">
        <v>40.29</v>
      </c>
      <c r="AB59" s="95">
        <v>5207800</v>
      </c>
      <c r="AC59" s="10">
        <v>40.29</v>
      </c>
      <c r="AD59" s="2">
        <f t="shared" si="0"/>
        <v>1.5100000000000051</v>
      </c>
      <c r="AE59" s="138">
        <f t="shared" si="1"/>
        <v>-2.6105873821609782E-2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46.364500000000007</v>
      </c>
      <c r="W60" s="133">
        <v>42552</v>
      </c>
      <c r="X60" s="10">
        <v>41.02</v>
      </c>
      <c r="Y60" s="10">
        <v>41.8</v>
      </c>
      <c r="Z60" s="10">
        <v>40.83</v>
      </c>
      <c r="AA60" s="10">
        <v>41.37</v>
      </c>
      <c r="AB60" s="95">
        <v>5092900</v>
      </c>
      <c r="AC60" s="10">
        <v>41.37</v>
      </c>
      <c r="AD60" s="2">
        <f t="shared" si="0"/>
        <v>0.96999999999999886</v>
      </c>
      <c r="AE60" s="138">
        <f t="shared" si="1"/>
        <v>8.0409356725146264E-3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45.855000000000004</v>
      </c>
      <c r="W61" s="133">
        <v>42551</v>
      </c>
      <c r="X61" s="10">
        <v>40.72</v>
      </c>
      <c r="Y61" s="10">
        <v>41.04</v>
      </c>
      <c r="Z61" s="10">
        <v>40.200000000000003</v>
      </c>
      <c r="AA61" s="10">
        <v>41.04</v>
      </c>
      <c r="AB61" s="95">
        <v>6052600</v>
      </c>
      <c r="AC61" s="10">
        <v>41.04</v>
      </c>
      <c r="AD61" s="2">
        <f t="shared" si="0"/>
        <v>0.83999999999999631</v>
      </c>
      <c r="AE61" s="138">
        <f t="shared" si="1"/>
        <v>1.1584914961794368E-2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42550</v>
      </c>
      <c r="X62" s="10">
        <v>39.19</v>
      </c>
      <c r="Y62" s="10">
        <v>40.92</v>
      </c>
      <c r="Z62" s="10">
        <v>39.15</v>
      </c>
      <c r="AA62" s="10">
        <v>40.57</v>
      </c>
      <c r="AB62" s="95">
        <v>7373100</v>
      </c>
      <c r="AC62" s="10">
        <v>40.57</v>
      </c>
      <c r="AD62" s="2">
        <f t="shared" si="0"/>
        <v>1.7700000000000031</v>
      </c>
      <c r="AE62" s="138">
        <f t="shared" si="1"/>
        <v>4.1591784338895987E-2</v>
      </c>
    </row>
    <row r="63" spans="2:31" x14ac:dyDescent="0.25">
      <c r="W63" s="133">
        <v>42549</v>
      </c>
      <c r="X63" s="10">
        <v>38.82</v>
      </c>
      <c r="Y63" s="10">
        <v>39.06</v>
      </c>
      <c r="Z63" s="10">
        <v>38.01</v>
      </c>
      <c r="AA63" s="10">
        <v>38.950000000000003</v>
      </c>
      <c r="AB63" s="95">
        <v>7820500</v>
      </c>
      <c r="AC63" s="10">
        <v>38.950000000000003</v>
      </c>
      <c r="AD63" s="2">
        <f t="shared" si="0"/>
        <v>1.0500000000000043</v>
      </c>
      <c r="AE63" s="138">
        <f t="shared" si="1"/>
        <v>3.1788079470198793E-2</v>
      </c>
    </row>
    <row r="64" spans="2:31" x14ac:dyDescent="0.25">
      <c r="W64" s="133">
        <v>42548</v>
      </c>
      <c r="X64" s="10">
        <v>40.64</v>
      </c>
      <c r="Y64" s="10">
        <v>40.69</v>
      </c>
      <c r="Z64" s="10">
        <v>37.409999999999997</v>
      </c>
      <c r="AA64" s="10">
        <v>37.75</v>
      </c>
      <c r="AB64" s="95">
        <v>12908800</v>
      </c>
      <c r="AC64" s="10">
        <v>37.75</v>
      </c>
      <c r="AD64" s="2">
        <f t="shared" si="0"/>
        <v>3.2800000000000011</v>
      </c>
      <c r="AE64" s="138">
        <f t="shared" si="1"/>
        <v>-8.0613735996103331E-2</v>
      </c>
    </row>
    <row r="65" spans="1:31" x14ac:dyDescent="0.25">
      <c r="W65" s="133">
        <v>42545</v>
      </c>
      <c r="X65" s="10">
        <v>42.67</v>
      </c>
      <c r="Y65" s="10">
        <v>43.22</v>
      </c>
      <c r="Z65" s="10">
        <v>41.04</v>
      </c>
      <c r="AA65" s="10">
        <v>41.06</v>
      </c>
      <c r="AB65" s="95">
        <v>12313800</v>
      </c>
      <c r="AC65" s="10">
        <v>41.06</v>
      </c>
      <c r="AD65" s="2">
        <f t="shared" si="0"/>
        <v>2.1799999999999997</v>
      </c>
      <c r="AE65" s="138">
        <f t="shared" si="1"/>
        <v>-9.0989594863847723E-2</v>
      </c>
    </row>
    <row r="66" spans="1:31" x14ac:dyDescent="0.25">
      <c r="W66" s="133">
        <v>42544</v>
      </c>
      <c r="X66" s="10">
        <v>45.75</v>
      </c>
      <c r="Y66" s="10">
        <v>45.92</v>
      </c>
      <c r="Z66" s="10">
        <v>44.46</v>
      </c>
      <c r="AA66" s="10">
        <v>45.17</v>
      </c>
      <c r="AB66" s="95">
        <v>4914100</v>
      </c>
      <c r="AC66" s="10">
        <v>45.17</v>
      </c>
      <c r="AD66" s="2">
        <f t="shared" si="0"/>
        <v>1.4600000000000009</v>
      </c>
      <c r="AE66" s="138">
        <f t="shared" si="1"/>
        <v>1.7742293191393976E-3</v>
      </c>
    </row>
    <row r="67" spans="1:31" x14ac:dyDescent="0.25">
      <c r="W67" s="133">
        <v>42543</v>
      </c>
      <c r="X67" s="10">
        <v>45</v>
      </c>
      <c r="Y67" s="10">
        <v>45.64</v>
      </c>
      <c r="Z67" s="10">
        <v>44.94</v>
      </c>
      <c r="AA67" s="10">
        <v>45.09</v>
      </c>
      <c r="AB67" s="95">
        <v>4814700</v>
      </c>
      <c r="AC67" s="10">
        <v>45.09</v>
      </c>
      <c r="AD67" s="2">
        <f>Y67-Z67</f>
        <v>0.70000000000000284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3" t="s">
        <v>202</v>
      </c>
      <c r="B94" s="494"/>
      <c r="C94" s="495">
        <f>SumByColor($A$19,C77:C92)</f>
        <v>0</v>
      </c>
      <c r="D94" s="495"/>
      <c r="E94" s="495"/>
      <c r="F94" s="496">
        <f>SumByColor($A$19,F77:F92)</f>
        <v>0</v>
      </c>
      <c r="G94" s="495"/>
      <c r="H94" s="495">
        <f>SumByColor($A$19,H78:H92)</f>
        <v>0</v>
      </c>
      <c r="I94" s="495"/>
      <c r="J94" s="495"/>
      <c r="K94" s="496">
        <f>SumByColor($A$19,K78:K92)</f>
        <v>0</v>
      </c>
      <c r="L94" s="495"/>
      <c r="M94" s="49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9" priority="15">
      <formula>F29&gt;0</formula>
    </cfRule>
    <cfRule type="expression" dxfId="178" priority="16">
      <formula>F29&lt;0</formula>
    </cfRule>
  </conditionalFormatting>
  <conditionalFormatting sqref="F34:F62">
    <cfRule type="expression" dxfId="177" priority="11">
      <formula>F34&gt;0</formula>
    </cfRule>
    <cfRule type="expression" dxfId="176" priority="12">
      <formula>F34&lt;0</formula>
    </cfRule>
  </conditionalFormatting>
  <conditionalFormatting sqref="F34:F62">
    <cfRule type="expression" dxfId="175" priority="13">
      <formula>F34&gt;0</formula>
    </cfRule>
    <cfRule type="expression" dxfId="174" priority="14">
      <formula>F34&lt;0</formula>
    </cfRule>
  </conditionalFormatting>
  <conditionalFormatting sqref="H29:H62">
    <cfRule type="expression" dxfId="173" priority="9">
      <formula>H29&gt;0</formula>
    </cfRule>
    <cfRule type="expression" dxfId="172" priority="10">
      <formula>H29&lt;0</formula>
    </cfRule>
  </conditionalFormatting>
  <conditionalFormatting sqref="F25:F28">
    <cfRule type="expression" dxfId="171" priority="7">
      <formula>F25&gt;0</formula>
    </cfRule>
    <cfRule type="expression" dxfId="170" priority="8">
      <formula>F25&lt;0</formula>
    </cfRule>
  </conditionalFormatting>
  <conditionalFormatting sqref="H25:H28">
    <cfRule type="expression" dxfId="169" priority="5">
      <formula>H25&gt;0</formula>
    </cfRule>
    <cfRule type="expression" dxfId="168" priority="6">
      <formula>H25&lt;0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1.875" customWidth="1"/>
    <col min="21" max="21" width="16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359</v>
      </c>
      <c r="M2" s="3"/>
      <c r="O2" s="11" t="s">
        <v>57</v>
      </c>
      <c r="Q2">
        <f>C18-H18</f>
        <v>50</v>
      </c>
      <c r="T2" s="1" t="s">
        <v>208</v>
      </c>
      <c r="W2" s="133">
        <v>42636</v>
      </c>
      <c r="X2" s="10">
        <v>77.52</v>
      </c>
      <c r="Y2" s="10">
        <v>77.97</v>
      </c>
      <c r="Z2" s="10">
        <v>77.33</v>
      </c>
      <c r="AA2" s="10">
        <v>77.66</v>
      </c>
      <c r="AB2" s="95">
        <v>2093800</v>
      </c>
      <c r="AC2" s="10">
        <v>77.66</v>
      </c>
      <c r="AD2" s="2">
        <f>Y2-Z2</f>
        <v>0.64000000000000057</v>
      </c>
      <c r="AE2" s="138">
        <f>AC2/AC3-1</f>
        <v>1.2893243940175214E-3</v>
      </c>
    </row>
    <row r="3" spans="1:31" x14ac:dyDescent="0.25">
      <c r="A3" s="23" t="s">
        <v>71</v>
      </c>
      <c r="B3" s="527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358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42635</v>
      </c>
      <c r="X3" s="10">
        <v>77.37</v>
      </c>
      <c r="Y3" s="10">
        <v>77.75</v>
      </c>
      <c r="Z3" s="10">
        <v>77.14</v>
      </c>
      <c r="AA3" s="10">
        <v>77.56</v>
      </c>
      <c r="AB3" s="95">
        <v>2467700</v>
      </c>
      <c r="AC3" s="10">
        <v>77.56</v>
      </c>
      <c r="AD3" s="2">
        <f t="shared" ref="AD3:AD66" si="0">Y3-Z3</f>
        <v>0.60999999999999943</v>
      </c>
      <c r="AE3" s="138">
        <f t="shared" ref="AE3:AE66" si="1">AC3/AC4-1</f>
        <v>9.2387768379962321E-3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77.66</v>
      </c>
      <c r="R4" s="562">
        <v>1.2999999999999999E-3</v>
      </c>
      <c r="T4" s="163">
        <v>42627</v>
      </c>
      <c r="U4" s="1" t="s">
        <v>357</v>
      </c>
      <c r="W4" s="133">
        <v>42634</v>
      </c>
      <c r="X4" s="10">
        <v>76.05</v>
      </c>
      <c r="Y4" s="10">
        <v>76.989999999999995</v>
      </c>
      <c r="Z4" s="10">
        <v>75.72</v>
      </c>
      <c r="AA4" s="10">
        <v>76.849999999999994</v>
      </c>
      <c r="AB4" s="95">
        <v>1885700</v>
      </c>
      <c r="AC4" s="10">
        <v>76.849999999999994</v>
      </c>
      <c r="AD4" s="2">
        <f t="shared" si="0"/>
        <v>1.269999999999996</v>
      </c>
      <c r="AE4" s="138">
        <f t="shared" si="1"/>
        <v>1.1716692996313949E-2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3883</v>
      </c>
      <c r="T5" t="s">
        <v>410</v>
      </c>
      <c r="W5" s="133">
        <v>42633</v>
      </c>
      <c r="X5" s="10">
        <v>76.78</v>
      </c>
      <c r="Y5" s="10">
        <v>76.849999999999994</v>
      </c>
      <c r="Z5" s="10">
        <v>75.94</v>
      </c>
      <c r="AA5" s="10">
        <v>75.959999999999994</v>
      </c>
      <c r="AB5" s="95">
        <v>2539900</v>
      </c>
      <c r="AC5" s="10">
        <v>75.959999999999994</v>
      </c>
      <c r="AD5" s="2">
        <f t="shared" si="0"/>
        <v>0.90999999999999659</v>
      </c>
      <c r="AE5" s="138">
        <f t="shared" si="1"/>
        <v>-7.9665665404204944E-3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42632</v>
      </c>
      <c r="X6" s="10">
        <v>77.06</v>
      </c>
      <c r="Y6" s="10">
        <v>77.63</v>
      </c>
      <c r="Z6" s="10">
        <v>76.540000000000006</v>
      </c>
      <c r="AA6" s="10">
        <v>76.569999999999993</v>
      </c>
      <c r="AB6" s="95">
        <v>3089100</v>
      </c>
      <c r="AC6" s="10">
        <v>76.569999999999993</v>
      </c>
      <c r="AD6" s="2">
        <f t="shared" si="0"/>
        <v>1.0899999999999892</v>
      </c>
      <c r="AE6" s="138">
        <f t="shared" si="1"/>
        <v>-5.5844155844156917E-3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490.94999999999891</v>
      </c>
      <c r="R7">
        <v>25</v>
      </c>
      <c r="W7" s="133">
        <v>42629</v>
      </c>
      <c r="X7" s="10">
        <v>76.12</v>
      </c>
      <c r="Y7" s="10">
        <v>77.05</v>
      </c>
      <c r="Z7" s="10">
        <v>75.53</v>
      </c>
      <c r="AA7" s="10">
        <v>77</v>
      </c>
      <c r="AB7" s="95">
        <v>5941700</v>
      </c>
      <c r="AC7" s="10">
        <v>77</v>
      </c>
      <c r="AD7" s="2">
        <f t="shared" si="0"/>
        <v>1.519999999999996</v>
      </c>
      <c r="AE7" s="138">
        <f t="shared" si="1"/>
        <v>5.2219321148825326E-3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75.099999999999994</v>
      </c>
      <c r="Y8" s="10">
        <v>76.849999999999994</v>
      </c>
      <c r="Z8" s="10">
        <v>74.41</v>
      </c>
      <c r="AA8" s="10">
        <v>76.599999999999994</v>
      </c>
      <c r="AB8" s="95">
        <v>4224700</v>
      </c>
      <c r="AC8" s="10">
        <v>76.599999999999994</v>
      </c>
      <c r="AD8" s="2">
        <f t="shared" si="0"/>
        <v>2.4399999999999977</v>
      </c>
      <c r="AE8" s="138">
        <f t="shared" si="1"/>
        <v>1.7804942864735329E-2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42627</v>
      </c>
      <c r="X9" s="10">
        <v>78.069999999999993</v>
      </c>
      <c r="Y9" s="10">
        <v>78.069999999999993</v>
      </c>
      <c r="Z9" s="10">
        <v>75.040000000000006</v>
      </c>
      <c r="AA9" s="10">
        <v>75.260000000000005</v>
      </c>
      <c r="AB9" s="95">
        <v>7329800</v>
      </c>
      <c r="AC9" s="10">
        <v>75.260000000000005</v>
      </c>
      <c r="AD9" s="2">
        <f t="shared" si="0"/>
        <v>3.0299999999999869</v>
      </c>
      <c r="AE9" s="138">
        <f t="shared" si="1"/>
        <v>-3.6240235625560224E-2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42626</v>
      </c>
      <c r="X10" s="10">
        <v>79.19</v>
      </c>
      <c r="Y10" s="10">
        <v>79.319999999999993</v>
      </c>
      <c r="Z10" s="10">
        <v>77.63</v>
      </c>
      <c r="AA10" s="10">
        <v>78.09</v>
      </c>
      <c r="AB10" s="95">
        <v>2458800</v>
      </c>
      <c r="AC10" s="10">
        <v>78.09</v>
      </c>
      <c r="AD10" s="2">
        <f t="shared" si="0"/>
        <v>1.6899999999999977</v>
      </c>
      <c r="AE10" s="138">
        <f t="shared" si="1"/>
        <v>-2.3630907726931771E-2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2.3099999999999999E-2</v>
      </c>
      <c r="W11" s="133">
        <v>42625</v>
      </c>
      <c r="X11" s="10">
        <v>78.489999999999995</v>
      </c>
      <c r="Y11" s="10">
        <v>80.22</v>
      </c>
      <c r="Z11" s="10">
        <v>78.400000000000006</v>
      </c>
      <c r="AA11" s="10">
        <v>79.98</v>
      </c>
      <c r="AB11" s="95">
        <v>1371200</v>
      </c>
      <c r="AC11" s="10">
        <v>79.98</v>
      </c>
      <c r="AD11" s="2">
        <f t="shared" si="0"/>
        <v>1.8199999999999932</v>
      </c>
      <c r="AE11" s="138">
        <f t="shared" si="1"/>
        <v>1.484583174724019E-2</v>
      </c>
    </row>
    <row r="12" spans="1:31" x14ac:dyDescent="0.25">
      <c r="H12" s="72"/>
      <c r="W12" s="133">
        <v>42622</v>
      </c>
      <c r="X12" s="10">
        <v>80.12</v>
      </c>
      <c r="Y12" s="10">
        <v>80.12</v>
      </c>
      <c r="Z12" s="10">
        <v>78.81</v>
      </c>
      <c r="AA12" s="10">
        <v>78.81</v>
      </c>
      <c r="AB12" s="95">
        <v>1869600</v>
      </c>
      <c r="AC12" s="10">
        <v>78.81</v>
      </c>
      <c r="AD12" s="2">
        <f t="shared" si="0"/>
        <v>1.3100000000000023</v>
      </c>
      <c r="AE12" s="138">
        <f t="shared" si="1"/>
        <v>-2.3541072977326105E-2</v>
      </c>
    </row>
    <row r="13" spans="1:31" x14ac:dyDescent="0.25">
      <c r="H13" s="72"/>
      <c r="W13" s="133">
        <v>42621</v>
      </c>
      <c r="X13" s="10">
        <v>81</v>
      </c>
      <c r="Y13" s="10">
        <v>81.099999999999994</v>
      </c>
      <c r="Z13" s="10">
        <v>80.52</v>
      </c>
      <c r="AA13" s="10">
        <v>80.709999999999994</v>
      </c>
      <c r="AB13" s="95">
        <v>1157900</v>
      </c>
      <c r="AC13" s="10">
        <v>80.709999999999994</v>
      </c>
      <c r="AD13" s="2">
        <f t="shared" si="0"/>
        <v>0.57999999999999829</v>
      </c>
      <c r="AE13" s="138">
        <f t="shared" si="1"/>
        <v>-5.5446032528339018E-3</v>
      </c>
    </row>
    <row r="14" spans="1:31" x14ac:dyDescent="0.25">
      <c r="H14" s="72"/>
      <c r="W14" s="133">
        <v>42620</v>
      </c>
      <c r="X14" s="10">
        <v>80.62</v>
      </c>
      <c r="Y14" s="10">
        <v>81.47</v>
      </c>
      <c r="Z14" s="10">
        <v>80.430000000000007</v>
      </c>
      <c r="AA14" s="10">
        <v>81.16</v>
      </c>
      <c r="AB14" s="95">
        <v>1438000</v>
      </c>
      <c r="AC14" s="10">
        <v>81.16</v>
      </c>
      <c r="AD14" s="2">
        <f t="shared" si="0"/>
        <v>1.039999999999992</v>
      </c>
      <c r="AE14" s="138">
        <f t="shared" si="1"/>
        <v>4.3311471352553976E-3</v>
      </c>
    </row>
    <row r="15" spans="1:31" x14ac:dyDescent="0.25">
      <c r="H15" s="72"/>
      <c r="W15" s="133">
        <v>42619</v>
      </c>
      <c r="X15" s="10">
        <v>79.959999999999994</v>
      </c>
      <c r="Y15" s="10">
        <v>80.87</v>
      </c>
      <c r="Z15" s="10">
        <v>79.75</v>
      </c>
      <c r="AA15" s="10">
        <v>80.81</v>
      </c>
      <c r="AB15" s="95">
        <v>2161700</v>
      </c>
      <c r="AC15" s="10">
        <v>80.81</v>
      </c>
      <c r="AD15" s="2">
        <f t="shared" si="0"/>
        <v>1.1200000000000045</v>
      </c>
      <c r="AE15" s="138">
        <f t="shared" si="1"/>
        <v>1.3545716794180374E-2</v>
      </c>
    </row>
    <row r="16" spans="1:31" x14ac:dyDescent="0.25">
      <c r="H16" s="72"/>
      <c r="W16" s="133">
        <v>42615</v>
      </c>
      <c r="X16" s="10">
        <v>80.099999999999994</v>
      </c>
      <c r="Y16" s="10">
        <v>80.14</v>
      </c>
      <c r="Z16" s="10">
        <v>79.53</v>
      </c>
      <c r="AA16" s="10">
        <v>79.73</v>
      </c>
      <c r="AB16" s="95">
        <v>1310000</v>
      </c>
      <c r="AC16" s="10">
        <v>79.73</v>
      </c>
      <c r="AD16" s="2">
        <f t="shared" si="0"/>
        <v>0.60999999999999943</v>
      </c>
      <c r="AE16" s="138">
        <f t="shared" si="1"/>
        <v>3.7641154328738047E-4</v>
      </c>
    </row>
    <row r="17" spans="1:31" x14ac:dyDescent="0.25">
      <c r="H17" s="72"/>
      <c r="W17" s="133">
        <v>42614</v>
      </c>
      <c r="X17" s="10">
        <v>79.900000000000006</v>
      </c>
      <c r="Y17" s="10">
        <v>80.08</v>
      </c>
      <c r="Z17" s="10">
        <v>79.16</v>
      </c>
      <c r="AA17" s="10">
        <v>79.7</v>
      </c>
      <c r="AB17" s="95">
        <v>1638000</v>
      </c>
      <c r="AC17" s="10">
        <v>79.7</v>
      </c>
      <c r="AD17" s="2">
        <f t="shared" si="0"/>
        <v>0.92000000000000171</v>
      </c>
      <c r="AE17" s="138">
        <f t="shared" si="1"/>
        <v>3.7655328228947127E-4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42613</v>
      </c>
      <c r="X18" s="10">
        <v>79.709999999999994</v>
      </c>
      <c r="Y18" s="10">
        <v>79.989999999999995</v>
      </c>
      <c r="Z18" s="10">
        <v>79.11</v>
      </c>
      <c r="AA18" s="10">
        <v>79.67</v>
      </c>
      <c r="AB18" s="95">
        <v>1657800</v>
      </c>
      <c r="AC18" s="10">
        <v>79.67</v>
      </c>
      <c r="AD18" s="2">
        <f t="shared" si="0"/>
        <v>0.87999999999999545</v>
      </c>
      <c r="AE18" s="138">
        <f t="shared" si="1"/>
        <v>-6.2719518314091616E-4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42612</v>
      </c>
      <c r="X19" s="10">
        <v>79.77</v>
      </c>
      <c r="Y19" s="10">
        <v>79.88</v>
      </c>
      <c r="Z19" s="10">
        <v>79.39</v>
      </c>
      <c r="AA19" s="10">
        <v>79.72</v>
      </c>
      <c r="AB19" s="95">
        <v>858300</v>
      </c>
      <c r="AC19" s="10">
        <v>79.72</v>
      </c>
      <c r="AD19" s="2">
        <f t="shared" si="0"/>
        <v>0.48999999999999488</v>
      </c>
      <c r="AE19" s="138">
        <f t="shared" si="1"/>
        <v>-6.2680205591070237E-4</v>
      </c>
    </row>
    <row r="20" spans="1:31" x14ac:dyDescent="0.25">
      <c r="W20" s="133">
        <v>42611</v>
      </c>
      <c r="X20" s="10">
        <v>79.38</v>
      </c>
      <c r="Y20" s="10">
        <v>79.89</v>
      </c>
      <c r="Z20" s="10">
        <v>79.239999999999995</v>
      </c>
      <c r="AA20" s="10">
        <v>79.77</v>
      </c>
      <c r="AB20" s="95">
        <v>1427000</v>
      </c>
      <c r="AC20" s="10">
        <v>79.77</v>
      </c>
      <c r="AD20" s="2">
        <f t="shared" si="0"/>
        <v>0.65000000000000568</v>
      </c>
      <c r="AE20" s="138">
        <f t="shared" si="1"/>
        <v>5.2930056710775997E-3</v>
      </c>
    </row>
    <row r="21" spans="1:31" x14ac:dyDescent="0.25">
      <c r="W21" s="133">
        <v>42608</v>
      </c>
      <c r="X21" s="10">
        <v>79.650000000000006</v>
      </c>
      <c r="Y21" s="10">
        <v>79.760000000000005</v>
      </c>
      <c r="Z21" s="10">
        <v>78.760000000000005</v>
      </c>
      <c r="AA21" s="10">
        <v>79.349999999999994</v>
      </c>
      <c r="AB21" s="95">
        <v>1743700</v>
      </c>
      <c r="AC21" s="10">
        <v>79.349999999999994</v>
      </c>
      <c r="AD21" s="2">
        <f t="shared" si="0"/>
        <v>1</v>
      </c>
      <c r="AE21" s="138">
        <f t="shared" si="1"/>
        <v>-1.2600806451623647E-4</v>
      </c>
    </row>
    <row r="22" spans="1:31" x14ac:dyDescent="0.25">
      <c r="W22" s="133">
        <v>42607</v>
      </c>
      <c r="X22" s="10">
        <v>80.77</v>
      </c>
      <c r="Y22" s="10">
        <v>80.88</v>
      </c>
      <c r="Z22" s="10">
        <v>79.27</v>
      </c>
      <c r="AA22" s="10">
        <v>79.36</v>
      </c>
      <c r="AB22" s="95">
        <v>2097000</v>
      </c>
      <c r="AC22" s="10">
        <v>79.36</v>
      </c>
      <c r="AD22" s="2">
        <f t="shared" si="0"/>
        <v>1.6099999999999994</v>
      </c>
      <c r="AE22" s="138">
        <f t="shared" si="1"/>
        <v>-2.1213616181549044E-2</v>
      </c>
    </row>
    <row r="23" spans="1:31" x14ac:dyDescent="0.25">
      <c r="W23" s="133">
        <v>42606</v>
      </c>
      <c r="X23" s="10">
        <v>81.849999999999994</v>
      </c>
      <c r="Y23" s="10">
        <v>82.01</v>
      </c>
      <c r="Z23" s="10">
        <v>80.87</v>
      </c>
      <c r="AA23" s="10">
        <v>81.08</v>
      </c>
      <c r="AB23" s="95">
        <v>1262100</v>
      </c>
      <c r="AC23" s="10">
        <v>81.08</v>
      </c>
      <c r="AD23" s="2">
        <f t="shared" si="0"/>
        <v>1.1400000000000006</v>
      </c>
      <c r="AE23" s="138">
        <f t="shared" si="1"/>
        <v>-1.1460619361131408E-2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42605</v>
      </c>
      <c r="X24" s="10">
        <v>82.39</v>
      </c>
      <c r="Y24" s="10">
        <v>82.56</v>
      </c>
      <c r="Z24" s="10">
        <v>82</v>
      </c>
      <c r="AA24" s="10">
        <v>82.02</v>
      </c>
      <c r="AB24" s="95">
        <v>899300</v>
      </c>
      <c r="AC24" s="10">
        <v>82.02</v>
      </c>
      <c r="AD24" s="2">
        <f t="shared" si="0"/>
        <v>0.56000000000000227</v>
      </c>
      <c r="AE24" s="138">
        <f t="shared" si="1"/>
        <v>-1.5824710894706273E-3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42604</v>
      </c>
      <c r="X25" s="10">
        <v>81.73</v>
      </c>
      <c r="Y25" s="10">
        <v>82.26</v>
      </c>
      <c r="Z25" s="10">
        <v>81.56</v>
      </c>
      <c r="AA25" s="10">
        <v>82.15</v>
      </c>
      <c r="AB25" s="95">
        <v>1349900</v>
      </c>
      <c r="AC25" s="10">
        <v>82.15</v>
      </c>
      <c r="AD25" s="2">
        <f t="shared" si="0"/>
        <v>0.70000000000000284</v>
      </c>
      <c r="AE25" s="138">
        <f t="shared" si="1"/>
        <v>5.2618697993147556E-3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42601</v>
      </c>
      <c r="X26" s="10">
        <v>82.12</v>
      </c>
      <c r="Y26" s="10">
        <v>82.36</v>
      </c>
      <c r="Z26" s="10">
        <v>81.56</v>
      </c>
      <c r="AA26" s="10">
        <v>81.72</v>
      </c>
      <c r="AB26" s="95">
        <v>2054800</v>
      </c>
      <c r="AC26" s="10">
        <v>81.72</v>
      </c>
      <c r="AD26" s="2">
        <f t="shared" si="0"/>
        <v>0.79999999999999716</v>
      </c>
      <c r="AE26" s="138">
        <f t="shared" si="1"/>
        <v>-8.4930842028634324E-3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42600</v>
      </c>
      <c r="X27" s="10">
        <v>82.61</v>
      </c>
      <c r="Y27" s="10">
        <v>82.93</v>
      </c>
      <c r="Z27" s="10">
        <v>82.34</v>
      </c>
      <c r="AA27" s="10">
        <v>82.42</v>
      </c>
      <c r="AB27" s="95">
        <v>1541100</v>
      </c>
      <c r="AC27" s="10">
        <v>82.42</v>
      </c>
      <c r="AD27" s="2">
        <f t="shared" si="0"/>
        <v>0.59000000000000341</v>
      </c>
      <c r="AE27" s="138">
        <f t="shared" si="1"/>
        <v>-4.3488765402270868E-3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42599</v>
      </c>
      <c r="X28" s="10">
        <v>82.88</v>
      </c>
      <c r="Y28" s="10">
        <v>82.99</v>
      </c>
      <c r="Z28" s="10">
        <v>82.12</v>
      </c>
      <c r="AA28" s="10">
        <v>82.78</v>
      </c>
      <c r="AB28" s="95">
        <v>1491900</v>
      </c>
      <c r="AC28" s="10">
        <v>82.78</v>
      </c>
      <c r="AD28" s="2">
        <f t="shared" si="0"/>
        <v>0.86999999999999034</v>
      </c>
      <c r="AE28" s="138">
        <f t="shared" si="1"/>
        <v>1.2094823415578215E-3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42598</v>
      </c>
      <c r="X29" s="10">
        <v>83</v>
      </c>
      <c r="Y29" s="10">
        <v>83.18</v>
      </c>
      <c r="Z29" s="10">
        <v>82.65</v>
      </c>
      <c r="AA29" s="10">
        <v>82.68</v>
      </c>
      <c r="AB29" s="95">
        <v>1059700</v>
      </c>
      <c r="AC29" s="10">
        <v>82.68</v>
      </c>
      <c r="AD29" s="2">
        <f t="shared" si="0"/>
        <v>0.53000000000000114</v>
      </c>
      <c r="AE29" s="138">
        <f t="shared" si="1"/>
        <v>-6.1305445366028888E-3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42597</v>
      </c>
      <c r="X30" s="10">
        <v>83.25</v>
      </c>
      <c r="Y30" s="10">
        <v>83.49</v>
      </c>
      <c r="Z30" s="10">
        <v>83.05</v>
      </c>
      <c r="AA30" s="10">
        <v>83.19</v>
      </c>
      <c r="AB30" s="95">
        <v>1392900</v>
      </c>
      <c r="AC30" s="10">
        <v>83.19</v>
      </c>
      <c r="AD30" s="2">
        <f t="shared" si="0"/>
        <v>0.43999999999999773</v>
      </c>
      <c r="AE30" s="138">
        <f t="shared" si="1"/>
        <v>-4.9043062200956333E-3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42594</v>
      </c>
      <c r="X31" s="10">
        <v>83.55</v>
      </c>
      <c r="Y31" s="10">
        <v>83.66</v>
      </c>
      <c r="Z31" s="10">
        <v>83.12</v>
      </c>
      <c r="AA31" s="10">
        <v>83.6</v>
      </c>
      <c r="AB31" s="95">
        <v>1025600</v>
      </c>
      <c r="AC31" s="10">
        <v>83.6</v>
      </c>
      <c r="AD31" s="2">
        <f t="shared" si="0"/>
        <v>0.53999999999999204</v>
      </c>
      <c r="AE31" s="138">
        <f t="shared" si="1"/>
        <v>-1.196029183112568E-4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42593</v>
      </c>
      <c r="X32" s="10">
        <v>83.69</v>
      </c>
      <c r="Y32" s="10">
        <v>83.73</v>
      </c>
      <c r="Z32" s="10">
        <v>82.65</v>
      </c>
      <c r="AA32" s="10">
        <v>83.61</v>
      </c>
      <c r="AB32" s="95">
        <v>1176000</v>
      </c>
      <c r="AC32" s="10">
        <v>83.61</v>
      </c>
      <c r="AD32" s="2">
        <f t="shared" si="0"/>
        <v>1.0799999999999983</v>
      </c>
      <c r="AE32" s="138">
        <f t="shared" si="1"/>
        <v>7.1813285457822396E-4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42592</v>
      </c>
      <c r="X33" s="10">
        <v>83.8</v>
      </c>
      <c r="Y33" s="10">
        <v>83.98</v>
      </c>
      <c r="Z33" s="10">
        <v>83.24</v>
      </c>
      <c r="AA33" s="10">
        <v>83.55</v>
      </c>
      <c r="AB33" s="95">
        <v>2212300</v>
      </c>
      <c r="AC33" s="10">
        <v>83.55</v>
      </c>
      <c r="AD33" s="2">
        <f t="shared" si="0"/>
        <v>0.74000000000000909</v>
      </c>
      <c r="AE33" s="138">
        <f t="shared" si="1"/>
        <v>-2.983293556085953E-3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42591</v>
      </c>
      <c r="X34" s="10">
        <v>83.91</v>
      </c>
      <c r="Y34" s="10">
        <v>84.05</v>
      </c>
      <c r="Z34" s="10">
        <v>83.56</v>
      </c>
      <c r="AA34" s="10">
        <v>83.8</v>
      </c>
      <c r="AB34" s="95">
        <v>1354700</v>
      </c>
      <c r="AC34" s="10">
        <v>83.8</v>
      </c>
      <c r="AD34" s="2">
        <f t="shared" si="0"/>
        <v>0.48999999999999488</v>
      </c>
      <c r="AE34" s="138">
        <f t="shared" si="1"/>
        <v>2.387204583431668E-4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42590</v>
      </c>
      <c r="X35" s="10">
        <v>84.64</v>
      </c>
      <c r="Y35" s="10">
        <v>84.7</v>
      </c>
      <c r="Z35" s="10">
        <v>83.61</v>
      </c>
      <c r="AA35" s="10">
        <v>83.78</v>
      </c>
      <c r="AB35" s="95">
        <v>1214600</v>
      </c>
      <c r="AC35" s="10">
        <v>83.78</v>
      </c>
      <c r="AD35" s="2">
        <f t="shared" si="0"/>
        <v>1.0900000000000034</v>
      </c>
      <c r="AE35" s="138">
        <f t="shared" si="1"/>
        <v>-6.8752963489805419E-3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42587</v>
      </c>
      <c r="X36" s="10">
        <v>84</v>
      </c>
      <c r="Y36" s="10">
        <v>84.74</v>
      </c>
      <c r="Z36" s="10">
        <v>83.69</v>
      </c>
      <c r="AA36" s="10">
        <v>84.36</v>
      </c>
      <c r="AB36" s="95">
        <v>1492800</v>
      </c>
      <c r="AC36" s="10">
        <v>84.36</v>
      </c>
      <c r="AD36" s="2">
        <f t="shared" si="0"/>
        <v>1.0499999999999972</v>
      </c>
      <c r="AE36" s="138">
        <f t="shared" si="1"/>
        <v>9.3323761665471405E-3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42586</v>
      </c>
      <c r="X37" s="10">
        <v>84.52</v>
      </c>
      <c r="Y37" s="10">
        <v>84.8</v>
      </c>
      <c r="Z37" s="10">
        <v>83.51</v>
      </c>
      <c r="AA37" s="10">
        <v>83.58</v>
      </c>
      <c r="AB37" s="95">
        <v>1793500</v>
      </c>
      <c r="AC37" s="10">
        <v>83.58</v>
      </c>
      <c r="AD37" s="2">
        <f t="shared" si="0"/>
        <v>1.289999999999992</v>
      </c>
      <c r="AE37" s="138">
        <f t="shared" si="1"/>
        <v>-1.2523629489603061E-2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42585</v>
      </c>
      <c r="X38" s="10">
        <v>84.74</v>
      </c>
      <c r="Y38" s="10">
        <v>84.9</v>
      </c>
      <c r="Z38" s="10">
        <v>83.24</v>
      </c>
      <c r="AA38" s="10">
        <v>84.64</v>
      </c>
      <c r="AB38" s="95">
        <v>2616500</v>
      </c>
      <c r="AC38" s="10">
        <v>84.64</v>
      </c>
      <c r="AD38" s="2">
        <f t="shared" si="0"/>
        <v>1.6600000000000108</v>
      </c>
      <c r="AE38" s="138">
        <f t="shared" si="1"/>
        <v>-3.2972209138012465E-3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42584</v>
      </c>
      <c r="X39" s="10">
        <v>83.04</v>
      </c>
      <c r="Y39" s="10">
        <v>85.52</v>
      </c>
      <c r="Z39" s="10">
        <v>82.01</v>
      </c>
      <c r="AA39" s="10">
        <v>84.92</v>
      </c>
      <c r="AB39" s="95">
        <v>4813800</v>
      </c>
      <c r="AC39" s="10">
        <v>84.92</v>
      </c>
      <c r="AD39" s="2">
        <f t="shared" si="0"/>
        <v>3.5099999999999909</v>
      </c>
      <c r="AE39" s="138">
        <f t="shared" si="1"/>
        <v>3.0457468753792183E-2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67" t="s">
        <v>78</v>
      </c>
      <c r="P40" s="567"/>
      <c r="W40" s="133">
        <v>42583</v>
      </c>
      <c r="X40" s="10">
        <v>83.21</v>
      </c>
      <c r="Y40" s="10">
        <v>83.89</v>
      </c>
      <c r="Z40" s="10">
        <v>82.1</v>
      </c>
      <c r="AA40" s="10">
        <v>82.41</v>
      </c>
      <c r="AB40" s="95">
        <v>4588000</v>
      </c>
      <c r="AC40" s="10">
        <v>82.41</v>
      </c>
      <c r="AD40" s="2">
        <f t="shared" si="0"/>
        <v>1.7900000000000063</v>
      </c>
      <c r="AE40" s="138">
        <f t="shared" si="1"/>
        <v>-1.4234449760765489E-2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85.426000000000002</v>
      </c>
      <c r="Q41" s="2"/>
      <c r="W41" s="133">
        <v>42580</v>
      </c>
      <c r="X41" s="10">
        <v>82.6</v>
      </c>
      <c r="Y41" s="10">
        <v>83.74</v>
      </c>
      <c r="Z41" s="10">
        <v>82.45</v>
      </c>
      <c r="AA41" s="10">
        <v>83.6</v>
      </c>
      <c r="AB41" s="95">
        <v>2727100</v>
      </c>
      <c r="AC41" s="10">
        <v>83.6</v>
      </c>
      <c r="AD41" s="2">
        <f t="shared" si="0"/>
        <v>1.289999999999992</v>
      </c>
      <c r="AE41" s="138">
        <f t="shared" si="1"/>
        <v>1.2596899224806002E-2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0">
        <v>72.5</v>
      </c>
      <c r="O42" s="83">
        <v>1.0900000000000001</v>
      </c>
      <c r="P42" s="83">
        <f t="shared" ref="P42:P61" si="18">O42*$Q$4</f>
        <v>84.6494</v>
      </c>
      <c r="Q42" s="2"/>
      <c r="T42" s="91" t="s">
        <v>113</v>
      </c>
      <c r="W42" s="133">
        <v>42579</v>
      </c>
      <c r="X42" s="10">
        <v>83.12</v>
      </c>
      <c r="Y42" s="10">
        <v>83.23</v>
      </c>
      <c r="Z42" s="10">
        <v>82.18</v>
      </c>
      <c r="AA42" s="10">
        <v>82.56</v>
      </c>
      <c r="AB42" s="95">
        <v>3311700</v>
      </c>
      <c r="AC42" s="10">
        <v>82.56</v>
      </c>
      <c r="AD42" s="2">
        <f t="shared" si="0"/>
        <v>1.0499999999999972</v>
      </c>
      <c r="AE42" s="138">
        <f t="shared" si="1"/>
        <v>-9.3592512598992261E-3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270</v>
      </c>
      <c r="O43" s="83">
        <v>1.08</v>
      </c>
      <c r="P43" s="83">
        <f t="shared" si="18"/>
        <v>83.872799999999998</v>
      </c>
      <c r="Q43" s="2"/>
      <c r="T43" s="128" t="s">
        <v>98</v>
      </c>
      <c r="U43" s="98">
        <v>77.56</v>
      </c>
      <c r="W43" s="133">
        <v>42578</v>
      </c>
      <c r="X43" s="10">
        <v>83.5</v>
      </c>
      <c r="Y43" s="10">
        <v>83.64</v>
      </c>
      <c r="Z43" s="10">
        <v>82.88</v>
      </c>
      <c r="AA43" s="10">
        <v>83.34</v>
      </c>
      <c r="AB43" s="95">
        <v>1688700</v>
      </c>
      <c r="AC43" s="10">
        <v>83.34</v>
      </c>
      <c r="AD43" s="2">
        <f t="shared" si="0"/>
        <v>0.76000000000000512</v>
      </c>
      <c r="AE43" s="138">
        <f t="shared" si="1"/>
        <v>-3.5868005738880493E-3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83.096199999999996</v>
      </c>
      <c r="Q44" s="2"/>
      <c r="T44" s="93" t="s">
        <v>99</v>
      </c>
      <c r="U44" s="88">
        <v>77.52</v>
      </c>
      <c r="W44" s="133">
        <v>42577</v>
      </c>
      <c r="X44" s="10">
        <v>82.81</v>
      </c>
      <c r="Y44" s="10">
        <v>83.66</v>
      </c>
      <c r="Z44" s="10">
        <v>82.68</v>
      </c>
      <c r="AA44" s="10">
        <v>83.64</v>
      </c>
      <c r="AB44" s="95">
        <v>1510000</v>
      </c>
      <c r="AC44" s="10">
        <v>83.64</v>
      </c>
      <c r="AD44" s="2">
        <f t="shared" si="0"/>
        <v>0.97999999999998977</v>
      </c>
      <c r="AE44" s="138">
        <f t="shared" si="1"/>
        <v>9.413468501086264E-3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82.319599999999994</v>
      </c>
      <c r="Q45" s="2"/>
      <c r="T45" s="93" t="s">
        <v>100</v>
      </c>
      <c r="U45" s="88" t="s">
        <v>432</v>
      </c>
      <c r="W45" s="133">
        <v>42576</v>
      </c>
      <c r="X45" s="10">
        <v>82.85</v>
      </c>
      <c r="Y45" s="10">
        <v>82.99</v>
      </c>
      <c r="Z45" s="10">
        <v>82.04</v>
      </c>
      <c r="AA45" s="10">
        <v>82.86</v>
      </c>
      <c r="AB45" s="95">
        <v>1336800</v>
      </c>
      <c r="AC45" s="10">
        <v>82.86</v>
      </c>
      <c r="AD45" s="2">
        <f t="shared" si="0"/>
        <v>0.94999999999998863</v>
      </c>
      <c r="AE45" s="138">
        <f t="shared" si="1"/>
        <v>-1.5664537896131758E-3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81.543000000000006</v>
      </c>
      <c r="Q46" s="2"/>
      <c r="T46" s="93" t="s">
        <v>101</v>
      </c>
      <c r="U46" s="88" t="s">
        <v>648</v>
      </c>
      <c r="W46" s="133">
        <v>42573</v>
      </c>
      <c r="X46" s="10">
        <v>82.91</v>
      </c>
      <c r="Y46" s="10">
        <v>83.14</v>
      </c>
      <c r="Z46" s="10">
        <v>82.57</v>
      </c>
      <c r="AA46" s="10">
        <v>82.99</v>
      </c>
      <c r="AB46" s="95">
        <v>1253300</v>
      </c>
      <c r="AC46" s="10">
        <v>82.99</v>
      </c>
      <c r="AD46" s="2">
        <f t="shared" si="0"/>
        <v>0.57000000000000739</v>
      </c>
      <c r="AE46" s="138">
        <f t="shared" si="1"/>
        <v>4.5999273695678244E-3</v>
      </c>
    </row>
    <row r="47" spans="2:31" x14ac:dyDescent="0.25">
      <c r="O47" s="83">
        <v>1.04</v>
      </c>
      <c r="P47" s="83">
        <f t="shared" si="18"/>
        <v>80.766400000000004</v>
      </c>
      <c r="Q47" s="2"/>
      <c r="T47" s="93" t="s">
        <v>102</v>
      </c>
      <c r="U47" s="88">
        <v>91.43</v>
      </c>
      <c r="W47" s="133">
        <v>42572</v>
      </c>
      <c r="X47" s="10">
        <v>83.24</v>
      </c>
      <c r="Y47" s="10">
        <v>83.55</v>
      </c>
      <c r="Z47" s="10">
        <v>82.27</v>
      </c>
      <c r="AA47" s="10">
        <v>82.61</v>
      </c>
      <c r="AB47" s="95">
        <v>1772100</v>
      </c>
      <c r="AC47" s="10">
        <v>82.61</v>
      </c>
      <c r="AD47" s="2">
        <f t="shared" si="0"/>
        <v>1.2800000000000011</v>
      </c>
      <c r="AE47" s="138">
        <f t="shared" si="1"/>
        <v>-8.1642454076120696E-3</v>
      </c>
    </row>
    <row r="48" spans="2:31" x14ac:dyDescent="0.25">
      <c r="O48" s="83">
        <v>1.03</v>
      </c>
      <c r="P48" s="83">
        <f t="shared" si="18"/>
        <v>79.989800000000002</v>
      </c>
      <c r="Q48" s="2"/>
      <c r="T48" s="93" t="s">
        <v>103</v>
      </c>
      <c r="U48" s="88">
        <v>0.84487299999999999</v>
      </c>
      <c r="W48" s="133">
        <v>42571</v>
      </c>
      <c r="X48" s="10">
        <v>82.93</v>
      </c>
      <c r="Y48" s="10">
        <v>83.54</v>
      </c>
      <c r="Z48" s="10">
        <v>82.57</v>
      </c>
      <c r="AA48" s="10">
        <v>83.29</v>
      </c>
      <c r="AB48" s="95">
        <v>1300800</v>
      </c>
      <c r="AC48" s="10">
        <v>83.29</v>
      </c>
      <c r="AD48" s="2">
        <f t="shared" si="0"/>
        <v>0.97000000000001307</v>
      </c>
      <c r="AE48" s="138">
        <f t="shared" si="1"/>
        <v>5.6749577396766338E-3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79.213200000000001</v>
      </c>
      <c r="Q49" s="2"/>
      <c r="T49" s="93" t="s">
        <v>123</v>
      </c>
      <c r="U49" s="88" t="s">
        <v>324</v>
      </c>
      <c r="W49" s="133">
        <v>42570</v>
      </c>
      <c r="X49" s="10">
        <v>82.94</v>
      </c>
      <c r="Y49" s="10">
        <v>83.5</v>
      </c>
      <c r="Z49" s="10">
        <v>82.38</v>
      </c>
      <c r="AA49" s="10">
        <v>82.82</v>
      </c>
      <c r="AB49" s="95">
        <v>1739100</v>
      </c>
      <c r="AC49" s="10">
        <v>82.82</v>
      </c>
      <c r="AD49" s="2">
        <f t="shared" si="0"/>
        <v>1.1200000000000045</v>
      </c>
      <c r="AE49" s="138">
        <f t="shared" si="1"/>
        <v>-4.6869366662660727E-3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75</v>
      </c>
      <c r="O50" s="83">
        <v>1.01</v>
      </c>
      <c r="P50" s="83">
        <f t="shared" si="18"/>
        <v>78.436599999999999</v>
      </c>
      <c r="Q50" s="2"/>
      <c r="T50" s="93"/>
      <c r="U50" s="88"/>
      <c r="W50" s="133">
        <v>42569</v>
      </c>
      <c r="X50" s="10">
        <v>82.5</v>
      </c>
      <c r="Y50" s="10">
        <v>83.32</v>
      </c>
      <c r="Z50" s="10">
        <v>82.29</v>
      </c>
      <c r="AA50" s="10">
        <v>83.21</v>
      </c>
      <c r="AB50" s="95">
        <v>1587700</v>
      </c>
      <c r="AC50" s="10">
        <v>83.21</v>
      </c>
      <c r="AD50" s="2">
        <f t="shared" si="0"/>
        <v>1.0299999999999869</v>
      </c>
      <c r="AE50" s="138">
        <f t="shared" si="1"/>
        <v>1.0320543953375338E-2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77.66</v>
      </c>
      <c r="Q51" s="2"/>
      <c r="T51" s="93" t="s">
        <v>105</v>
      </c>
      <c r="U51" s="88" t="s">
        <v>649</v>
      </c>
      <c r="W51" s="133">
        <v>42566</v>
      </c>
      <c r="X51" s="10">
        <v>83.02</v>
      </c>
      <c r="Y51" s="10">
        <v>83.28</v>
      </c>
      <c r="Z51" s="10">
        <v>82.12</v>
      </c>
      <c r="AA51" s="10">
        <v>82.36</v>
      </c>
      <c r="AB51" s="95">
        <v>2379200</v>
      </c>
      <c r="AC51" s="10">
        <v>82.36</v>
      </c>
      <c r="AD51" s="2">
        <f t="shared" si="0"/>
        <v>1.1599999999999966</v>
      </c>
      <c r="AE51" s="138">
        <f t="shared" si="1"/>
        <v>-7.3520549596239881E-3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76.883399999999995</v>
      </c>
      <c r="Q52" s="2"/>
      <c r="T52" s="93" t="s">
        <v>106</v>
      </c>
      <c r="U52" s="88" t="s">
        <v>279</v>
      </c>
      <c r="W52" s="133">
        <v>42565</v>
      </c>
      <c r="X52" s="10">
        <v>82.76</v>
      </c>
      <c r="Y52" s="10">
        <v>83.42</v>
      </c>
      <c r="Z52" s="10">
        <v>82.54</v>
      </c>
      <c r="AA52" s="10">
        <v>82.97</v>
      </c>
      <c r="AB52" s="95">
        <v>1742800</v>
      </c>
      <c r="AC52" s="10">
        <v>82.97</v>
      </c>
      <c r="AD52" s="2">
        <f t="shared" si="0"/>
        <v>0.87999999999999545</v>
      </c>
      <c r="AE52" s="138">
        <f t="shared" si="1"/>
        <v>8.3859990277102003E-3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76.106799999999993</v>
      </c>
      <c r="Q53" s="2"/>
      <c r="T53" s="93" t="s">
        <v>107</v>
      </c>
      <c r="U53" s="90">
        <v>2098539</v>
      </c>
      <c r="W53" s="133">
        <v>42564</v>
      </c>
      <c r="X53" s="10">
        <v>82.14</v>
      </c>
      <c r="Y53" s="10">
        <v>82.87</v>
      </c>
      <c r="Z53" s="10">
        <v>81.97</v>
      </c>
      <c r="AA53" s="10">
        <v>82.28</v>
      </c>
      <c r="AB53" s="95">
        <v>1942600</v>
      </c>
      <c r="AC53" s="10">
        <v>82.28</v>
      </c>
      <c r="AD53" s="2">
        <f t="shared" si="0"/>
        <v>0.90000000000000568</v>
      </c>
      <c r="AE53" s="138">
        <f t="shared" si="1"/>
        <v>6.2370062370062929E-3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75.330199999999991</v>
      </c>
      <c r="T54" s="93" t="s">
        <v>110</v>
      </c>
      <c r="U54" s="90">
        <v>2203280</v>
      </c>
      <c r="W54" s="133">
        <v>42563</v>
      </c>
      <c r="X54" s="10">
        <v>81.150000000000006</v>
      </c>
      <c r="Y54" s="10">
        <v>82</v>
      </c>
      <c r="Z54" s="10">
        <v>81.12</v>
      </c>
      <c r="AA54" s="10">
        <v>81.77</v>
      </c>
      <c r="AB54" s="95">
        <v>2668700</v>
      </c>
      <c r="AC54" s="10">
        <v>81.77</v>
      </c>
      <c r="AD54" s="2">
        <f t="shared" si="0"/>
        <v>0.87999999999999545</v>
      </c>
      <c r="AE54" s="138">
        <f t="shared" si="1"/>
        <v>8.7589439921045287E-3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74.553599999999989</v>
      </c>
      <c r="T55" s="93" t="s">
        <v>108</v>
      </c>
      <c r="U55" s="88" t="s">
        <v>650</v>
      </c>
      <c r="W55" s="133">
        <v>42562</v>
      </c>
      <c r="X55" s="10">
        <v>80.5</v>
      </c>
      <c r="Y55" s="10">
        <v>81.45</v>
      </c>
      <c r="Z55" s="10">
        <v>80.38</v>
      </c>
      <c r="AA55" s="10">
        <v>81.06</v>
      </c>
      <c r="AB55" s="95">
        <v>1818400</v>
      </c>
      <c r="AC55" s="10">
        <v>81.06</v>
      </c>
      <c r="AD55" s="2">
        <f t="shared" si="0"/>
        <v>1.0700000000000074</v>
      </c>
      <c r="AE55" s="138">
        <f t="shared" si="1"/>
        <v>8.4598158745956553E-3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73.776999999999987</v>
      </c>
      <c r="T56" s="93" t="s">
        <v>111</v>
      </c>
      <c r="U56" s="88">
        <v>17.98</v>
      </c>
      <c r="W56" s="133">
        <v>42559</v>
      </c>
      <c r="X56" s="10">
        <v>79.55</v>
      </c>
      <c r="Y56" s="10">
        <v>80.44</v>
      </c>
      <c r="Z56" s="10">
        <v>79.34</v>
      </c>
      <c r="AA56" s="10">
        <v>80.38</v>
      </c>
      <c r="AB56" s="95">
        <v>2900400</v>
      </c>
      <c r="AC56" s="10">
        <v>80.38</v>
      </c>
      <c r="AD56" s="2">
        <f t="shared" si="0"/>
        <v>1.0999999999999943</v>
      </c>
      <c r="AE56" s="138">
        <f t="shared" si="1"/>
        <v>1.1832829808660517E-2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73.000399999999999</v>
      </c>
      <c r="T57" s="93" t="s">
        <v>112</v>
      </c>
      <c r="U57" s="88">
        <v>4.32</v>
      </c>
      <c r="W57" s="133">
        <v>42558</v>
      </c>
      <c r="X57" s="10">
        <v>79.08</v>
      </c>
      <c r="Y57" s="10">
        <v>80.180000000000007</v>
      </c>
      <c r="Z57" s="10">
        <v>78.680000000000007</v>
      </c>
      <c r="AA57" s="10">
        <v>79.44</v>
      </c>
      <c r="AB57" s="95">
        <v>3949600</v>
      </c>
      <c r="AC57" s="10">
        <v>79.44</v>
      </c>
      <c r="AD57" s="2">
        <f t="shared" si="0"/>
        <v>1.5</v>
      </c>
      <c r="AE57" s="138">
        <f t="shared" si="1"/>
        <v>-6.8758594824352981E-3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72.223799999999997</v>
      </c>
      <c r="T58" s="93" t="s">
        <v>109</v>
      </c>
      <c r="U58" s="88" t="s">
        <v>651</v>
      </c>
      <c r="W58" s="133">
        <v>42557</v>
      </c>
      <c r="X58" s="10">
        <v>78.180000000000007</v>
      </c>
      <c r="Y58" s="10">
        <v>80.47</v>
      </c>
      <c r="Z58" s="10">
        <v>77.77</v>
      </c>
      <c r="AA58" s="10">
        <v>79.989999999999995</v>
      </c>
      <c r="AB58" s="95">
        <v>2853000</v>
      </c>
      <c r="AC58" s="10">
        <v>79.989999999999995</v>
      </c>
      <c r="AD58" s="2">
        <f t="shared" si="0"/>
        <v>2.7000000000000028</v>
      </c>
      <c r="AE58" s="138">
        <f t="shared" si="1"/>
        <v>2.2497763006519067E-2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71.447199999999995</v>
      </c>
      <c r="W59" s="133">
        <v>42556</v>
      </c>
      <c r="X59" s="10">
        <v>77.91</v>
      </c>
      <c r="Y59" s="10">
        <v>78.69</v>
      </c>
      <c r="Z59" s="10">
        <v>77.72</v>
      </c>
      <c r="AA59" s="10">
        <v>78.23</v>
      </c>
      <c r="AB59" s="95">
        <v>2576200</v>
      </c>
      <c r="AC59" s="10">
        <v>78.23</v>
      </c>
      <c r="AD59" s="2">
        <f t="shared" si="0"/>
        <v>0.96999999999999886</v>
      </c>
      <c r="AE59" s="138">
        <f t="shared" si="1"/>
        <v>-7.6638140247797804E-4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70.670599999999993</v>
      </c>
      <c r="W60" s="133">
        <v>42552</v>
      </c>
      <c r="X60" s="10">
        <v>77.92</v>
      </c>
      <c r="Y60" s="10">
        <v>78.38</v>
      </c>
      <c r="Z60" s="10">
        <v>77.63</v>
      </c>
      <c r="AA60" s="10">
        <v>78.290000000000006</v>
      </c>
      <c r="AB60" s="95">
        <v>2303000</v>
      </c>
      <c r="AC60" s="10">
        <v>78.290000000000006</v>
      </c>
      <c r="AD60" s="2">
        <f t="shared" si="0"/>
        <v>0.75</v>
      </c>
      <c r="AE60" s="138">
        <f t="shared" si="1"/>
        <v>3.5892834252018169E-3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69.894000000000005</v>
      </c>
      <c r="W61" s="133">
        <v>42551</v>
      </c>
      <c r="X61" s="10">
        <v>77.36</v>
      </c>
      <c r="Y61" s="10">
        <v>78.17</v>
      </c>
      <c r="Z61" s="10">
        <v>76.97</v>
      </c>
      <c r="AA61" s="10">
        <v>78.010000000000005</v>
      </c>
      <c r="AB61" s="95">
        <v>2992900</v>
      </c>
      <c r="AC61" s="10">
        <v>78.010000000000005</v>
      </c>
      <c r="AD61" s="2">
        <f t="shared" si="0"/>
        <v>1.2000000000000028</v>
      </c>
      <c r="AE61" s="138">
        <f t="shared" si="1"/>
        <v>9.3155647561133925E-3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42550</v>
      </c>
      <c r="X62" s="10">
        <v>75.97</v>
      </c>
      <c r="Y62" s="10">
        <v>77.45</v>
      </c>
      <c r="Z62" s="10">
        <v>75.69</v>
      </c>
      <c r="AA62" s="10">
        <v>77.290000000000006</v>
      </c>
      <c r="AB62" s="95">
        <v>2305800</v>
      </c>
      <c r="AC62" s="10">
        <v>77.290000000000006</v>
      </c>
      <c r="AD62" s="2">
        <f t="shared" si="0"/>
        <v>1.7600000000000051</v>
      </c>
      <c r="AE62" s="138" t="e">
        <f t="shared" si="1"/>
        <v>#DIV/0!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42550</v>
      </c>
      <c r="X63" s="10" t="s">
        <v>260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42549</v>
      </c>
      <c r="X64" s="10">
        <v>75.16</v>
      </c>
      <c r="Y64" s="10">
        <v>75.44</v>
      </c>
      <c r="Z64" s="10">
        <v>73.98</v>
      </c>
      <c r="AA64" s="10">
        <v>75.430000000000007</v>
      </c>
      <c r="AB64" s="95">
        <v>2888300</v>
      </c>
      <c r="AC64" s="10">
        <v>74.98</v>
      </c>
      <c r="AD64" s="2">
        <f t="shared" si="0"/>
        <v>1.4599999999999937</v>
      </c>
      <c r="AE64" s="138">
        <f t="shared" si="1"/>
        <v>2.3617747440273007E-2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42548</v>
      </c>
      <c r="X65" s="10">
        <v>74.84</v>
      </c>
      <c r="Y65" s="10">
        <v>75.150000000000006</v>
      </c>
      <c r="Z65" s="10">
        <v>73.25</v>
      </c>
      <c r="AA65" s="10">
        <v>73.69</v>
      </c>
      <c r="AB65" s="95">
        <v>2078500</v>
      </c>
      <c r="AC65" s="10">
        <v>73.25</v>
      </c>
      <c r="AD65" s="2">
        <f t="shared" si="0"/>
        <v>1.9000000000000057</v>
      </c>
      <c r="AE65" s="138">
        <f t="shared" si="1"/>
        <v>-2.0460016047071372E-2</v>
      </c>
    </row>
    <row r="66" spans="1:31" x14ac:dyDescent="0.25">
      <c r="W66" s="133">
        <v>42545</v>
      </c>
      <c r="X66" s="10">
        <v>75.64</v>
      </c>
      <c r="Y66" s="10">
        <v>76.25</v>
      </c>
      <c r="Z66" s="10">
        <v>75.040000000000006</v>
      </c>
      <c r="AA66" s="10">
        <v>75.23</v>
      </c>
      <c r="AB66" s="95">
        <v>3282000</v>
      </c>
      <c r="AC66" s="10">
        <v>74.78</v>
      </c>
      <c r="AD66" s="2">
        <f t="shared" si="0"/>
        <v>1.2099999999999937</v>
      </c>
      <c r="AE66" s="138">
        <f t="shared" si="1"/>
        <v>-3.6960721184803647E-2</v>
      </c>
    </row>
    <row r="67" spans="1:31" x14ac:dyDescent="0.25">
      <c r="L67" t="s">
        <v>65</v>
      </c>
      <c r="M67" s="2">
        <f>M85+K85-F85</f>
        <v>490.94999999999891</v>
      </c>
      <c r="W67" s="133">
        <v>42544</v>
      </c>
      <c r="X67" s="10">
        <v>77.98</v>
      </c>
      <c r="Y67" s="10">
        <v>78.14</v>
      </c>
      <c r="Z67" s="10">
        <v>77.44</v>
      </c>
      <c r="AA67" s="10">
        <v>78.12</v>
      </c>
      <c r="AB67" s="95">
        <v>1279300</v>
      </c>
      <c r="AC67" s="10">
        <v>77.650000000000006</v>
      </c>
      <c r="AD67" s="2">
        <f>Y67-Z67</f>
        <v>0.70000000000000284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42543</v>
      </c>
      <c r="X68" s="10">
        <v>76.900000000000006</v>
      </c>
      <c r="Y68" s="10">
        <v>77.69</v>
      </c>
      <c r="Z68" s="10">
        <v>76.8</v>
      </c>
      <c r="AA68" s="10">
        <v>77.040000000000006</v>
      </c>
      <c r="AB68" s="95">
        <v>2148500</v>
      </c>
      <c r="AC68" s="10">
        <v>76.58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49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49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49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3" t="s">
        <v>202</v>
      </c>
      <c r="B86" s="494"/>
      <c r="C86" s="495">
        <f>SumByColor($A$19,C69:C84)</f>
        <v>0</v>
      </c>
      <c r="D86" s="495"/>
      <c r="E86" s="495"/>
      <c r="F86" s="496">
        <f>SumByColor($A$19,F69:F84)</f>
        <v>0</v>
      </c>
      <c r="G86" s="495"/>
      <c r="H86" s="495">
        <f>SumByColor($A$19,H69:H84)</f>
        <v>0</v>
      </c>
      <c r="I86" s="495"/>
      <c r="J86" s="495"/>
      <c r="K86" s="496">
        <f>SumByColor($A$19,K69:K84)</f>
        <v>0</v>
      </c>
      <c r="L86" s="495"/>
      <c r="M86" s="496">
        <f t="shared" ref="M86" si="50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45">
      <formula>F29&gt;0</formula>
    </cfRule>
    <cfRule type="expression" dxfId="162" priority="46">
      <formula>F29&lt;0</formula>
    </cfRule>
  </conditionalFormatting>
  <conditionalFormatting sqref="F34:F46 F57:F65">
    <cfRule type="expression" dxfId="161" priority="41">
      <formula>F34&gt;0</formula>
    </cfRule>
    <cfRule type="expression" dxfId="160" priority="42">
      <formula>F34&lt;0</formula>
    </cfRule>
  </conditionalFormatting>
  <conditionalFormatting sqref="F34:F46 F57:F65">
    <cfRule type="expression" dxfId="159" priority="43">
      <formula>F34&gt;0</formula>
    </cfRule>
    <cfRule type="expression" dxfId="158" priority="44">
      <formula>F34&lt;0</formula>
    </cfRule>
  </conditionalFormatting>
  <conditionalFormatting sqref="H29:H46 H57:H65">
    <cfRule type="expression" dxfId="157" priority="39">
      <formula>H29&gt;0</formula>
    </cfRule>
    <cfRule type="expression" dxfId="156" priority="40">
      <formula>H29&lt;0</formula>
    </cfRule>
  </conditionalFormatting>
  <conditionalFormatting sqref="F25:F28">
    <cfRule type="expression" dxfId="155" priority="33">
      <formula>F25&gt;0</formula>
    </cfRule>
    <cfRule type="expression" dxfId="154" priority="34">
      <formula>F25&lt;0</formula>
    </cfRule>
  </conditionalFormatting>
  <conditionalFormatting sqref="H25:H28">
    <cfRule type="expression" dxfId="153" priority="31">
      <formula>H25&gt;0</formula>
    </cfRule>
    <cfRule type="expression" dxfId="152" priority="32">
      <formula>H25&lt;0</formula>
    </cfRule>
  </conditionalFormatting>
  <conditionalFormatting sqref="Q7">
    <cfRule type="expression" dxfId="151" priority="21">
      <formula>Q7&gt;0</formula>
    </cfRule>
    <cfRule type="expression" dxfId="150" priority="22">
      <formula>Q7&lt;0</formula>
    </cfRule>
  </conditionalFormatting>
  <conditionalFormatting sqref="Q8">
    <cfRule type="expression" dxfId="149" priority="19">
      <formula>Q8&gt;0</formula>
    </cfRule>
    <cfRule type="expression" dxfId="148" priority="20">
      <formula>Q8&lt;0</formula>
    </cfRule>
  </conditionalFormatting>
  <conditionalFormatting sqref="F50:F56">
    <cfRule type="expression" dxfId="147" priority="9">
      <formula>F50&gt;0</formula>
    </cfRule>
    <cfRule type="expression" dxfId="146" priority="10">
      <formula>F50&lt;0</formula>
    </cfRule>
  </conditionalFormatting>
  <conditionalFormatting sqref="F50:F56">
    <cfRule type="expression" dxfId="145" priority="11">
      <formula>F50&gt;0</formula>
    </cfRule>
    <cfRule type="expression" dxfId="144" priority="12">
      <formula>F50&lt;0</formula>
    </cfRule>
  </conditionalFormatting>
  <conditionalFormatting sqref="H50:H56">
    <cfRule type="expression" dxfId="143" priority="7">
      <formula>H50&gt;0</formula>
    </cfRule>
    <cfRule type="expression" dxfId="142" priority="8">
      <formula>H50&lt;0</formula>
    </cfRule>
  </conditionalFormatting>
  <conditionalFormatting sqref="F24">
    <cfRule type="expression" dxfId="141" priority="5">
      <formula>F24&gt;0</formula>
    </cfRule>
    <cfRule type="expression" dxfId="140" priority="6">
      <formula>F24&lt;0</formula>
    </cfRule>
  </conditionalFormatting>
  <conditionalFormatting sqref="H24">
    <cfRule type="expression" dxfId="139" priority="3">
      <formula>H24&gt;0</formula>
    </cfRule>
    <cfRule type="expression" dxfId="138" priority="4">
      <formula>H24&lt;0</formula>
    </cfRule>
  </conditionalFormatting>
  <conditionalFormatting sqref="M67">
    <cfRule type="expression" dxfId="137" priority="1">
      <formula>M67&gt;0</formula>
    </cfRule>
    <cfRule type="expression" dxfId="136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2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3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2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209</v>
      </c>
      <c r="W2" s="133">
        <v>42636</v>
      </c>
      <c r="X2" s="10">
        <v>38.18</v>
      </c>
      <c r="Y2" s="10">
        <v>38.93</v>
      </c>
      <c r="Z2" s="10">
        <v>38.18</v>
      </c>
      <c r="AA2" s="10">
        <v>38.78</v>
      </c>
      <c r="AB2" s="95">
        <v>6791900</v>
      </c>
      <c r="AC2" s="10">
        <v>38.78</v>
      </c>
      <c r="AD2" s="2">
        <f>Y2-Z2</f>
        <v>0.75</v>
      </c>
      <c r="AE2" s="138">
        <f>AC2/AC3-1</f>
        <v>7.2727272727273196E-3</v>
      </c>
    </row>
    <row r="3" spans="1:31" x14ac:dyDescent="0.25">
      <c r="A3" s="23" t="s">
        <v>71</v>
      </c>
      <c r="B3" s="473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3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271</v>
      </c>
      <c r="W3" s="133">
        <v>42635</v>
      </c>
      <c r="X3" s="10">
        <v>38.159999999999997</v>
      </c>
      <c r="Y3" s="10">
        <v>38.96</v>
      </c>
      <c r="Z3" s="10">
        <v>38.15</v>
      </c>
      <c r="AA3" s="10">
        <v>38.5</v>
      </c>
      <c r="AB3" s="95">
        <v>10917000</v>
      </c>
      <c r="AC3" s="10">
        <v>38.5</v>
      </c>
      <c r="AD3" s="2">
        <f t="shared" ref="AD3:AD66" si="1">Y3-Z3</f>
        <v>0.81000000000000227</v>
      </c>
      <c r="AE3" s="138">
        <f t="shared" ref="AE3:AE66" si="2">AC3/AC4-1</f>
        <v>1.1826544021025009E-2</v>
      </c>
    </row>
    <row r="4" spans="1:31" x14ac:dyDescent="0.25">
      <c r="B4" s="473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3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38.78</v>
      </c>
      <c r="R4" s="564">
        <v>7.3000000000000001E-3</v>
      </c>
      <c r="T4" s="549">
        <v>42568</v>
      </c>
      <c r="U4" t="s">
        <v>287</v>
      </c>
      <c r="W4" s="133">
        <v>42634</v>
      </c>
      <c r="X4" s="10">
        <v>37.79</v>
      </c>
      <c r="Y4" s="10">
        <v>38.299999999999997</v>
      </c>
      <c r="Z4" s="10">
        <v>37.479999999999997</v>
      </c>
      <c r="AA4" s="10">
        <v>38.049999999999997</v>
      </c>
      <c r="AB4" s="95">
        <v>8529600</v>
      </c>
      <c r="AC4" s="10">
        <v>38.049999999999997</v>
      </c>
      <c r="AD4" s="2">
        <f t="shared" si="1"/>
        <v>0.82000000000000028</v>
      </c>
      <c r="AE4" s="138">
        <f t="shared" si="2"/>
        <v>1.1161307467446147E-2</v>
      </c>
    </row>
    <row r="5" spans="1:31" x14ac:dyDescent="0.25">
      <c r="B5" s="473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3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9695</v>
      </c>
      <c r="T5" s="1">
        <v>42592</v>
      </c>
      <c r="U5" t="s">
        <v>353</v>
      </c>
      <c r="W5" s="133">
        <v>42633</v>
      </c>
      <c r="X5" s="10">
        <v>37.6</v>
      </c>
      <c r="Y5" s="10">
        <v>38.11</v>
      </c>
      <c r="Z5" s="10">
        <v>37.409999999999997</v>
      </c>
      <c r="AA5" s="10">
        <v>37.630000000000003</v>
      </c>
      <c r="AB5" s="95">
        <v>7551400</v>
      </c>
      <c r="AC5" s="10">
        <v>37.630000000000003</v>
      </c>
      <c r="AD5" s="2">
        <f t="shared" si="1"/>
        <v>0.70000000000000284</v>
      </c>
      <c r="AE5" s="138">
        <f t="shared" si="2"/>
        <v>1.5970188980569677E-3</v>
      </c>
    </row>
    <row r="6" spans="1:31" x14ac:dyDescent="0.25">
      <c r="B6" s="473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2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360</v>
      </c>
      <c r="W6" s="133">
        <v>42632</v>
      </c>
      <c r="X6" s="10">
        <v>36.909999999999997</v>
      </c>
      <c r="Y6" s="10">
        <v>37.74</v>
      </c>
      <c r="Z6" s="10">
        <v>36.85</v>
      </c>
      <c r="AA6" s="10">
        <v>37.57</v>
      </c>
      <c r="AB6" s="95">
        <v>8768200</v>
      </c>
      <c r="AC6" s="10">
        <v>37.57</v>
      </c>
      <c r="AD6" s="2">
        <f t="shared" si="1"/>
        <v>0.89000000000000057</v>
      </c>
      <c r="AE6" s="138">
        <f t="shared" si="2"/>
        <v>2.1756867011150316E-2</v>
      </c>
    </row>
    <row r="7" spans="1:31" x14ac:dyDescent="0.25">
      <c r="B7" s="473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3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185</v>
      </c>
      <c r="Q7" s="2">
        <f>Q10+Q8</f>
        <v>973.6899999999946</v>
      </c>
      <c r="R7">
        <v>250</v>
      </c>
      <c r="W7" s="133">
        <v>42629</v>
      </c>
      <c r="X7" s="10">
        <v>37.020000000000003</v>
      </c>
      <c r="Y7" s="10">
        <v>37.159999999999997</v>
      </c>
      <c r="Z7" s="10">
        <v>36.590000000000003</v>
      </c>
      <c r="AA7" s="10">
        <v>36.770000000000003</v>
      </c>
      <c r="AB7" s="95">
        <v>11257500</v>
      </c>
      <c r="AC7" s="10">
        <v>36.770000000000003</v>
      </c>
      <c r="AD7" s="2">
        <f t="shared" si="1"/>
        <v>0.56999999999999318</v>
      </c>
      <c r="AE7" s="138">
        <f t="shared" si="2"/>
        <v>-1.394475730758904E-2</v>
      </c>
    </row>
    <row r="8" spans="1:31" x14ac:dyDescent="0.25">
      <c r="B8" s="473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3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188</v>
      </c>
      <c r="P8" s="34"/>
      <c r="Q8" s="2">
        <f>K29+M29-F29+Q2*Q4</f>
        <v>768.66999999999462</v>
      </c>
      <c r="R8" s="433"/>
      <c r="W8" s="133">
        <v>42628</v>
      </c>
      <c r="X8" s="10">
        <v>37.090000000000003</v>
      </c>
      <c r="Y8" s="10">
        <v>37.619999999999997</v>
      </c>
      <c r="Z8" s="10">
        <v>36.82</v>
      </c>
      <c r="AA8" s="10">
        <v>37.29</v>
      </c>
      <c r="AB8" s="95">
        <v>9159400</v>
      </c>
      <c r="AC8" s="10">
        <v>37.29</v>
      </c>
      <c r="AD8" s="2">
        <f t="shared" si="1"/>
        <v>0.79999999999999716</v>
      </c>
      <c r="AE8" s="138">
        <f t="shared" si="2"/>
        <v>4.579741379310498E-3</v>
      </c>
    </row>
    <row r="9" spans="1:31" x14ac:dyDescent="0.25">
      <c r="B9" s="473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5"/>
      <c r="H9" s="7"/>
      <c r="I9" s="44"/>
      <c r="J9" s="44"/>
      <c r="K9" s="44"/>
      <c r="L9" s="4"/>
      <c r="M9" s="4"/>
      <c r="O9" s="11" t="s">
        <v>222</v>
      </c>
      <c r="Q9" s="138">
        <f>IF(Q2=0, 0, Q8/Q6)</f>
        <v>8.611265772159378E-2</v>
      </c>
      <c r="W9" s="133">
        <v>42627</v>
      </c>
      <c r="X9" s="10">
        <v>37.43</v>
      </c>
      <c r="Y9" s="10">
        <v>37.89</v>
      </c>
      <c r="Z9" s="10">
        <v>36.93</v>
      </c>
      <c r="AA9" s="10">
        <v>37.119999999999997</v>
      </c>
      <c r="AB9" s="95">
        <v>9468400</v>
      </c>
      <c r="AC9" s="10">
        <v>37.119999999999997</v>
      </c>
      <c r="AD9" s="2">
        <f t="shared" si="1"/>
        <v>0.96000000000000085</v>
      </c>
      <c r="AE9" s="138">
        <f t="shared" si="2"/>
        <v>-1.09245936584067E-2</v>
      </c>
    </row>
    <row r="10" spans="1:31" x14ac:dyDescent="0.25">
      <c r="B10" s="473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3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221</v>
      </c>
      <c r="P10" s="34"/>
      <c r="Q10" s="2">
        <f>M104</f>
        <v>205.01999999999998</v>
      </c>
      <c r="W10" s="133">
        <v>42626</v>
      </c>
      <c r="X10" s="10">
        <v>38.200000000000003</v>
      </c>
      <c r="Y10" s="10">
        <v>38.51</v>
      </c>
      <c r="Z10" s="10">
        <v>37.39</v>
      </c>
      <c r="AA10" s="10">
        <v>37.53</v>
      </c>
      <c r="AB10" s="95">
        <v>10203900</v>
      </c>
      <c r="AC10" s="10">
        <v>37.53</v>
      </c>
      <c r="AD10" s="2">
        <f t="shared" si="1"/>
        <v>1.1199999999999974</v>
      </c>
      <c r="AE10" s="138">
        <f t="shared" si="2"/>
        <v>-2.3673257023933303E-2</v>
      </c>
    </row>
    <row r="11" spans="1:31" x14ac:dyDescent="0.25">
      <c r="B11" s="473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3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182</v>
      </c>
      <c r="P11" s="34"/>
      <c r="Q11" s="138">
        <f>VALUE(TRIM(CLEAN(MID(U58, FIND("(", U58)+1, 5))))</f>
        <v>2.0899999999999998E-2</v>
      </c>
      <c r="W11" s="133">
        <v>42625</v>
      </c>
      <c r="X11" s="10">
        <v>37.24</v>
      </c>
      <c r="Y11" s="10">
        <v>38.590000000000003</v>
      </c>
      <c r="Z11" s="10">
        <v>36.880000000000003</v>
      </c>
      <c r="AA11" s="10">
        <v>38.44</v>
      </c>
      <c r="AB11" s="95">
        <v>8572700</v>
      </c>
      <c r="AC11" s="10">
        <v>38.44</v>
      </c>
      <c r="AD11" s="2">
        <f t="shared" si="1"/>
        <v>1.7100000000000009</v>
      </c>
      <c r="AE11" s="138">
        <f t="shared" si="2"/>
        <v>1.8278145695364234E-2</v>
      </c>
    </row>
    <row r="12" spans="1:31" x14ac:dyDescent="0.25">
      <c r="B12" s="473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3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42622</v>
      </c>
      <c r="X12" s="10">
        <v>39.090000000000003</v>
      </c>
      <c r="Y12" s="10">
        <v>39.39</v>
      </c>
      <c r="Z12" s="10">
        <v>37.75</v>
      </c>
      <c r="AA12" s="10">
        <v>37.75</v>
      </c>
      <c r="AB12" s="95">
        <v>11696700</v>
      </c>
      <c r="AC12" s="10">
        <v>37.75</v>
      </c>
      <c r="AD12" s="2">
        <f t="shared" si="1"/>
        <v>1.6400000000000006</v>
      </c>
      <c r="AE12" s="138">
        <f t="shared" si="2"/>
        <v>-3.9195724102825125E-2</v>
      </c>
    </row>
    <row r="13" spans="1:31" x14ac:dyDescent="0.25">
      <c r="B13" s="473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3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42621</v>
      </c>
      <c r="X13" s="10">
        <v>38.86</v>
      </c>
      <c r="Y13" s="10">
        <v>39.299999999999997</v>
      </c>
      <c r="Z13" s="10">
        <v>38.6</v>
      </c>
      <c r="AA13" s="10">
        <v>39.29</v>
      </c>
      <c r="AB13" s="95">
        <v>10542100</v>
      </c>
      <c r="AC13" s="10">
        <v>39.29</v>
      </c>
      <c r="AD13" s="2">
        <f t="shared" si="1"/>
        <v>0.69999999999999574</v>
      </c>
      <c r="AE13" s="138">
        <f t="shared" si="2"/>
        <v>1.0025706940874013E-2</v>
      </c>
    </row>
    <row r="14" spans="1:31" x14ac:dyDescent="0.25">
      <c r="B14" s="473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3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42620</v>
      </c>
      <c r="X14" s="10">
        <v>37.450000000000003</v>
      </c>
      <c r="Y14" s="10">
        <v>39.18</v>
      </c>
      <c r="Z14" s="10">
        <v>37.409999999999997</v>
      </c>
      <c r="AA14" s="10">
        <v>38.9</v>
      </c>
      <c r="AB14" s="95">
        <v>16662100</v>
      </c>
      <c r="AC14" s="10">
        <v>38.9</v>
      </c>
      <c r="AD14" s="2">
        <f t="shared" si="1"/>
        <v>1.7700000000000031</v>
      </c>
      <c r="AE14" s="138">
        <f t="shared" si="2"/>
        <v>5.6491037479630579E-2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3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42619</v>
      </c>
      <c r="X15" s="10">
        <v>37.229999999999997</v>
      </c>
      <c r="Y15" s="10">
        <v>37.29</v>
      </c>
      <c r="Z15" s="10">
        <v>36.65</v>
      </c>
      <c r="AA15" s="10">
        <v>36.82</v>
      </c>
      <c r="AB15" s="95">
        <v>8041600</v>
      </c>
      <c r="AC15" s="10">
        <v>36.82</v>
      </c>
      <c r="AD15" s="2">
        <f t="shared" si="1"/>
        <v>0.64000000000000057</v>
      </c>
      <c r="AE15" s="138">
        <f t="shared" si="2"/>
        <v>-9.4161958568738102E-3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42615</v>
      </c>
      <c r="X16" s="10">
        <v>36.67</v>
      </c>
      <c r="Y16" s="10">
        <v>37.49</v>
      </c>
      <c r="Z16" s="10">
        <v>36.67</v>
      </c>
      <c r="AA16" s="10">
        <v>37.17</v>
      </c>
      <c r="AB16" s="95">
        <v>10201900</v>
      </c>
      <c r="AC16" s="10">
        <v>37.17</v>
      </c>
      <c r="AD16" s="2">
        <f t="shared" si="1"/>
        <v>0.82000000000000028</v>
      </c>
      <c r="AE16" s="138">
        <f t="shared" si="2"/>
        <v>9.5057034220533687E-3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42614</v>
      </c>
      <c r="X17" s="10">
        <v>37</v>
      </c>
      <c r="Y17" s="10">
        <v>37.15</v>
      </c>
      <c r="Z17" s="10">
        <v>36.32</v>
      </c>
      <c r="AA17" s="10">
        <v>36.82</v>
      </c>
      <c r="AB17" s="95">
        <v>7127400</v>
      </c>
      <c r="AC17" s="10">
        <v>36.82</v>
      </c>
      <c r="AD17" s="2">
        <f t="shared" si="1"/>
        <v>0.82999999999999829</v>
      </c>
      <c r="AE17" s="138">
        <f t="shared" si="2"/>
        <v>1.9047619047618536E-3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42613</v>
      </c>
      <c r="X18" s="10">
        <v>37.32</v>
      </c>
      <c r="Y18" s="10">
        <v>37.32</v>
      </c>
      <c r="Z18" s="10">
        <v>36.020000000000003</v>
      </c>
      <c r="AA18" s="10">
        <v>36.75</v>
      </c>
      <c r="AB18" s="95">
        <v>13838000</v>
      </c>
      <c r="AC18" s="10">
        <v>36.75</v>
      </c>
      <c r="AD18" s="2">
        <f t="shared" si="1"/>
        <v>1.2999999999999972</v>
      </c>
      <c r="AE18" s="138">
        <f t="shared" si="2"/>
        <v>-1.1033369214208721E-2</v>
      </c>
    </row>
    <row r="19" spans="1:31" x14ac:dyDescent="0.25">
      <c r="C19" s="4"/>
      <c r="W19" s="133">
        <v>42612</v>
      </c>
      <c r="X19" s="10">
        <v>36.549999999999997</v>
      </c>
      <c r="Y19" s="10">
        <v>37.6</v>
      </c>
      <c r="Z19" s="10">
        <v>36.380000000000003</v>
      </c>
      <c r="AA19" s="10">
        <v>37.159999999999997</v>
      </c>
      <c r="AB19" s="95">
        <v>9950600</v>
      </c>
      <c r="AC19" s="10">
        <v>37.159999999999997</v>
      </c>
      <c r="AD19" s="2">
        <f t="shared" si="1"/>
        <v>1.2199999999999989</v>
      </c>
      <c r="AE19" s="138">
        <f t="shared" si="2"/>
        <v>1.6689466484268056E-2</v>
      </c>
    </row>
    <row r="20" spans="1:31" x14ac:dyDescent="0.25">
      <c r="W20" s="133">
        <v>42611</v>
      </c>
      <c r="X20" s="10">
        <v>36.270000000000003</v>
      </c>
      <c r="Y20" s="10">
        <v>36.6</v>
      </c>
      <c r="Z20" s="10">
        <v>36.26</v>
      </c>
      <c r="AA20" s="10">
        <v>36.549999999999997</v>
      </c>
      <c r="AB20" s="95">
        <v>5674600</v>
      </c>
      <c r="AC20" s="10">
        <v>36.549999999999997</v>
      </c>
      <c r="AD20" s="2">
        <f t="shared" si="1"/>
        <v>0.34000000000000341</v>
      </c>
      <c r="AE20" s="138">
        <f t="shared" si="2"/>
        <v>1.2745912995289377E-2</v>
      </c>
    </row>
    <row r="21" spans="1:31" x14ac:dyDescent="0.25">
      <c r="W21" s="133">
        <v>42608</v>
      </c>
      <c r="X21" s="10">
        <v>36.51</v>
      </c>
      <c r="Y21" s="10">
        <v>36.64</v>
      </c>
      <c r="Z21" s="10">
        <v>35.9</v>
      </c>
      <c r="AA21" s="10">
        <v>36.090000000000003</v>
      </c>
      <c r="AB21" s="95">
        <v>7882000</v>
      </c>
      <c r="AC21" s="10">
        <v>36.090000000000003</v>
      </c>
      <c r="AD21" s="2">
        <f t="shared" si="1"/>
        <v>0.74000000000000199</v>
      </c>
      <c r="AE21" s="138">
        <f t="shared" si="2"/>
        <v>-1.0419522895530497E-2</v>
      </c>
    </row>
    <row r="22" spans="1:31" x14ac:dyDescent="0.25">
      <c r="W22" s="133">
        <v>42607</v>
      </c>
      <c r="X22" s="10">
        <v>36.64</v>
      </c>
      <c r="Y22" s="10">
        <v>36.81</v>
      </c>
      <c r="Z22" s="10">
        <v>36.44</v>
      </c>
      <c r="AA22" s="10">
        <v>36.47</v>
      </c>
      <c r="AB22" s="95">
        <v>6540000</v>
      </c>
      <c r="AC22" s="10">
        <v>36.47</v>
      </c>
      <c r="AD22" s="2">
        <f t="shared" si="1"/>
        <v>0.37000000000000455</v>
      </c>
      <c r="AE22" s="138">
        <f t="shared" si="2"/>
        <v>-8.158825129181535E-3</v>
      </c>
    </row>
    <row r="23" spans="1:31" x14ac:dyDescent="0.25">
      <c r="W23" s="133">
        <v>42606</v>
      </c>
      <c r="X23" s="10">
        <v>36.630000000000003</v>
      </c>
      <c r="Y23" s="10">
        <v>37.049999999999997</v>
      </c>
      <c r="Z23" s="10">
        <v>36.47</v>
      </c>
      <c r="AA23" s="10">
        <v>36.770000000000003</v>
      </c>
      <c r="AB23" s="95">
        <v>7548000</v>
      </c>
      <c r="AC23" s="10">
        <v>36.770000000000003</v>
      </c>
      <c r="AD23" s="2">
        <f t="shared" si="1"/>
        <v>0.57999999999999829</v>
      </c>
      <c r="AE23" s="138">
        <f t="shared" si="2"/>
        <v>2.1804306350505787E-3</v>
      </c>
    </row>
    <row r="24" spans="1:31" x14ac:dyDescent="0.25">
      <c r="W24" s="133">
        <v>42605</v>
      </c>
      <c r="X24" s="10">
        <v>36.78</v>
      </c>
      <c r="Y24" s="10">
        <v>37.130000000000003</v>
      </c>
      <c r="Z24" s="10">
        <v>36.619999999999997</v>
      </c>
      <c r="AA24" s="10">
        <v>36.69</v>
      </c>
      <c r="AB24" s="95">
        <v>7588400</v>
      </c>
      <c r="AC24" s="10">
        <v>36.69</v>
      </c>
      <c r="AD24" s="2">
        <f t="shared" si="1"/>
        <v>0.51000000000000512</v>
      </c>
      <c r="AE24" s="138">
        <f t="shared" si="2"/>
        <v>2.1851953018301451E-3</v>
      </c>
    </row>
    <row r="25" spans="1:31" x14ac:dyDescent="0.25">
      <c r="W25" s="133">
        <v>42604</v>
      </c>
      <c r="X25" s="10">
        <v>36.53</v>
      </c>
      <c r="Y25" s="10">
        <v>36.74</v>
      </c>
      <c r="Z25" s="10">
        <v>36.07</v>
      </c>
      <c r="AA25" s="10">
        <v>36.61</v>
      </c>
      <c r="AB25" s="95">
        <v>11186100</v>
      </c>
      <c r="AC25" s="10">
        <v>36.61</v>
      </c>
      <c r="AD25" s="2">
        <f t="shared" si="1"/>
        <v>0.67000000000000171</v>
      </c>
      <c r="AE25" s="138">
        <f t="shared" si="2"/>
        <v>-4.3513734022301298E-3</v>
      </c>
    </row>
    <row r="26" spans="1:31" x14ac:dyDescent="0.25">
      <c r="W26" s="133">
        <v>42601</v>
      </c>
      <c r="X26" s="10">
        <v>36.81</v>
      </c>
      <c r="Y26" s="10">
        <v>36.979999999999997</v>
      </c>
      <c r="Z26" s="10">
        <v>36.369999999999997</v>
      </c>
      <c r="AA26" s="10">
        <v>36.770000000000003</v>
      </c>
      <c r="AB26" s="95">
        <v>7579600</v>
      </c>
      <c r="AC26" s="10">
        <v>36.770000000000003</v>
      </c>
      <c r="AD26" s="2">
        <f t="shared" si="1"/>
        <v>0.60999999999999943</v>
      </c>
      <c r="AE26" s="138">
        <f t="shared" si="2"/>
        <v>-8.0927974103047751E-3</v>
      </c>
    </row>
    <row r="27" spans="1:31" x14ac:dyDescent="0.25">
      <c r="W27" s="133">
        <v>42600</v>
      </c>
      <c r="X27" s="10">
        <v>37.369999999999997</v>
      </c>
      <c r="Y27" s="10">
        <v>37.43</v>
      </c>
      <c r="Z27" s="10">
        <v>36.85</v>
      </c>
      <c r="AA27" s="10">
        <v>37.07</v>
      </c>
      <c r="AB27" s="95">
        <v>12103300</v>
      </c>
      <c r="AC27" s="10">
        <v>37.07</v>
      </c>
      <c r="AD27" s="2">
        <f t="shared" si="1"/>
        <v>0.57999999999999829</v>
      </c>
      <c r="AE27" s="138">
        <f t="shared" si="2"/>
        <v>-1.1730205278592365E-2</v>
      </c>
    </row>
    <row r="28" spans="1:31" x14ac:dyDescent="0.25">
      <c r="H28" s="72"/>
      <c r="W28" s="133">
        <v>42599</v>
      </c>
      <c r="X28" s="10">
        <v>37.03</v>
      </c>
      <c r="Y28" s="10">
        <v>37.53</v>
      </c>
      <c r="Z28" s="10">
        <v>36.71</v>
      </c>
      <c r="AA28" s="10">
        <v>37.51</v>
      </c>
      <c r="AB28" s="95">
        <v>10427900</v>
      </c>
      <c r="AC28" s="10">
        <v>37.51</v>
      </c>
      <c r="AD28" s="2">
        <f t="shared" si="1"/>
        <v>0.82000000000000028</v>
      </c>
      <c r="AE28" s="138">
        <f t="shared" si="2"/>
        <v>1.5430427720628082E-2</v>
      </c>
    </row>
    <row r="29" spans="1:31" x14ac:dyDescent="0.25">
      <c r="A29" s="32" t="s">
        <v>81</v>
      </c>
      <c r="B29" s="14"/>
      <c r="C29" s="14">
        <f>SUM(C2:C19)</f>
        <v>1050</v>
      </c>
      <c r="D29" s="18"/>
      <c r="E29" s="18"/>
      <c r="F29" s="18">
        <f>SUM(F2:F19)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42598</v>
      </c>
      <c r="X29" s="10">
        <v>36.81</v>
      </c>
      <c r="Y29" s="10">
        <v>37.31</v>
      </c>
      <c r="Z29" s="10">
        <v>36.79</v>
      </c>
      <c r="AA29" s="10">
        <v>36.94</v>
      </c>
      <c r="AB29" s="95">
        <v>9253500</v>
      </c>
      <c r="AC29" s="10">
        <v>36.94</v>
      </c>
      <c r="AD29" s="2">
        <f t="shared" si="1"/>
        <v>0.52000000000000313</v>
      </c>
      <c r="AE29" s="138">
        <f t="shared" si="2"/>
        <v>5.4171180931739116E-4</v>
      </c>
    </row>
    <row r="30" spans="1:31" ht="15.75" thickBot="1" x14ac:dyDescent="0.3">
      <c r="A30" s="359" t="s">
        <v>202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42597</v>
      </c>
      <c r="X30" s="10">
        <v>36.35</v>
      </c>
      <c r="Y30" s="10">
        <v>37.049999999999997</v>
      </c>
      <c r="Z30" s="10">
        <v>35.840000000000003</v>
      </c>
      <c r="AA30" s="10">
        <v>36.92</v>
      </c>
      <c r="AB30" s="95">
        <v>10784600</v>
      </c>
      <c r="AC30" s="10">
        <v>36.92</v>
      </c>
      <c r="AD30" s="2">
        <f t="shared" si="1"/>
        <v>1.2099999999999937</v>
      </c>
      <c r="AE30" s="138">
        <f t="shared" si="2"/>
        <v>1.5680880330123825E-2</v>
      </c>
    </row>
    <row r="31" spans="1:31" x14ac:dyDescent="0.25">
      <c r="W31" s="133">
        <v>42594</v>
      </c>
      <c r="X31" s="10">
        <v>36.68</v>
      </c>
      <c r="Y31" s="10">
        <v>36.74</v>
      </c>
      <c r="Z31" s="10">
        <v>36.26</v>
      </c>
      <c r="AA31" s="10">
        <v>36.35</v>
      </c>
      <c r="AB31" s="95">
        <v>7700600</v>
      </c>
      <c r="AC31" s="10">
        <v>36.35</v>
      </c>
      <c r="AD31" s="2">
        <f t="shared" si="1"/>
        <v>0.48000000000000398</v>
      </c>
      <c r="AE31" s="138">
        <f t="shared" si="2"/>
        <v>-9.5367847411444995E-3</v>
      </c>
    </row>
    <row r="32" spans="1:31" x14ac:dyDescent="0.25">
      <c r="W32" s="133">
        <v>42593</v>
      </c>
      <c r="X32" s="10">
        <v>36.58</v>
      </c>
      <c r="Y32" s="10">
        <v>37.049999999999997</v>
      </c>
      <c r="Z32" s="10">
        <v>36.28</v>
      </c>
      <c r="AA32" s="10">
        <v>36.700000000000003</v>
      </c>
      <c r="AB32" s="95">
        <v>7537900</v>
      </c>
      <c r="AC32" s="10">
        <v>36.700000000000003</v>
      </c>
      <c r="AD32" s="2">
        <f t="shared" si="1"/>
        <v>0.76999999999999602</v>
      </c>
      <c r="AE32" s="138">
        <f t="shared" si="2"/>
        <v>6.0307017543861363E-3</v>
      </c>
    </row>
    <row r="33" spans="2:31" x14ac:dyDescent="0.25">
      <c r="W33" s="133">
        <v>42592</v>
      </c>
      <c r="X33" s="10">
        <v>37</v>
      </c>
      <c r="Y33" s="10">
        <v>37.119999999999997</v>
      </c>
      <c r="Z33" s="10">
        <v>36.24</v>
      </c>
      <c r="AA33" s="10">
        <v>36.479999999999997</v>
      </c>
      <c r="AB33" s="95">
        <v>9604700</v>
      </c>
      <c r="AC33" s="10">
        <v>36.479999999999997</v>
      </c>
      <c r="AD33" s="2">
        <f t="shared" si="1"/>
        <v>0.87999999999999545</v>
      </c>
      <c r="AE33" s="138" t="e">
        <f t="shared" si="2"/>
        <v>#DIV/0!</v>
      </c>
    </row>
    <row r="34" spans="2:31" x14ac:dyDescent="0.25">
      <c r="W34" s="133">
        <v>42592</v>
      </c>
      <c r="X34" s="10" t="s">
        <v>327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159</v>
      </c>
      <c r="W35" s="133">
        <v>42591</v>
      </c>
      <c r="X35" s="10">
        <v>37.75</v>
      </c>
      <c r="Y35" s="10">
        <v>38.06</v>
      </c>
      <c r="Z35" s="10">
        <v>37.14</v>
      </c>
      <c r="AA35" s="10">
        <v>37.15</v>
      </c>
      <c r="AB35" s="95">
        <v>8392000</v>
      </c>
      <c r="AC35" s="10">
        <v>36.950000000000003</v>
      </c>
      <c r="AD35" s="2">
        <f t="shared" si="1"/>
        <v>0.92000000000000171</v>
      </c>
      <c r="AE35" s="138">
        <f t="shared" si="2"/>
        <v>-7.7873254564984062E-3</v>
      </c>
    </row>
    <row r="36" spans="2:31" x14ac:dyDescent="0.25">
      <c r="B36" s="193">
        <v>42524</v>
      </c>
      <c r="C36" s="455">
        <v>200</v>
      </c>
      <c r="D36" s="456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42590</v>
      </c>
      <c r="X36" s="10">
        <v>37.46</v>
      </c>
      <c r="Y36" s="10">
        <v>38.24</v>
      </c>
      <c r="Z36" s="10">
        <v>37.36</v>
      </c>
      <c r="AA36" s="10">
        <v>37.44</v>
      </c>
      <c r="AB36" s="95">
        <v>10029100</v>
      </c>
      <c r="AC36" s="10">
        <v>37.24</v>
      </c>
      <c r="AD36" s="2">
        <f t="shared" si="1"/>
        <v>0.88000000000000256</v>
      </c>
      <c r="AE36" s="138">
        <f t="shared" si="2"/>
        <v>-5.8729311265349748E-3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42587</v>
      </c>
      <c r="X37" s="10">
        <v>36.979999999999997</v>
      </c>
      <c r="Y37" s="10">
        <v>37.729999999999997</v>
      </c>
      <c r="Z37" s="10">
        <v>36.86</v>
      </c>
      <c r="AA37" s="10">
        <v>37.67</v>
      </c>
      <c r="AB37" s="95">
        <v>8097500</v>
      </c>
      <c r="AC37" s="10">
        <v>37.46</v>
      </c>
      <c r="AD37" s="2">
        <f t="shared" si="1"/>
        <v>0.86999999999999744</v>
      </c>
      <c r="AE37" s="138">
        <f t="shared" si="2"/>
        <v>3.0820033021463855E-2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42586</v>
      </c>
      <c r="X38" s="10">
        <v>36.520000000000003</v>
      </c>
      <c r="Y38" s="10">
        <v>36.68</v>
      </c>
      <c r="Z38" s="10">
        <v>36.020000000000003</v>
      </c>
      <c r="AA38" s="10">
        <v>36.54</v>
      </c>
      <c r="AB38" s="95">
        <v>8825300</v>
      </c>
      <c r="AC38" s="10">
        <v>36.340000000000003</v>
      </c>
      <c r="AD38" s="2">
        <f t="shared" si="1"/>
        <v>0.65999999999999659</v>
      </c>
      <c r="AE38" s="138">
        <f t="shared" si="2"/>
        <v>1.6538037486217849E-3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42585</v>
      </c>
      <c r="X39" s="10">
        <v>36.380000000000003</v>
      </c>
      <c r="Y39" s="10">
        <v>36.869999999999997</v>
      </c>
      <c r="Z39" s="10">
        <v>36.17</v>
      </c>
      <c r="AA39" s="10">
        <v>36.479999999999997</v>
      </c>
      <c r="AB39" s="95">
        <v>10994100</v>
      </c>
      <c r="AC39" s="10">
        <v>36.28</v>
      </c>
      <c r="AD39" s="2">
        <f t="shared" si="1"/>
        <v>0.69999999999999574</v>
      </c>
      <c r="AE39" s="138">
        <f t="shared" si="2"/>
        <v>2.4868748273003671E-3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42584</v>
      </c>
      <c r="X40" s="10">
        <v>38.82</v>
      </c>
      <c r="Y40" s="10">
        <v>38.85</v>
      </c>
      <c r="Z40" s="10">
        <v>36.29</v>
      </c>
      <c r="AA40" s="10">
        <v>36.39</v>
      </c>
      <c r="AB40" s="95">
        <v>19993500</v>
      </c>
      <c r="AC40" s="10">
        <v>36.19</v>
      </c>
      <c r="AD40" s="2">
        <f t="shared" si="1"/>
        <v>2.5600000000000023</v>
      </c>
      <c r="AE40" s="138">
        <f t="shared" si="2"/>
        <v>-7.8196637799286872E-2</v>
      </c>
    </row>
    <row r="41" spans="2:31" x14ac:dyDescent="0.25">
      <c r="B41" s="193">
        <v>42537</v>
      </c>
      <c r="C41" s="459">
        <v>400</v>
      </c>
      <c r="D41" s="460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42583</v>
      </c>
      <c r="X41" s="10">
        <v>38.92</v>
      </c>
      <c r="Y41" s="10">
        <v>39.51</v>
      </c>
      <c r="Z41" s="10">
        <v>38.78</v>
      </c>
      <c r="AA41" s="10">
        <v>39.479999999999997</v>
      </c>
      <c r="AB41" s="95">
        <v>8965300</v>
      </c>
      <c r="AC41" s="10">
        <v>39.26</v>
      </c>
      <c r="AD41" s="2">
        <f t="shared" si="1"/>
        <v>0.72999999999999687</v>
      </c>
      <c r="AE41" s="138">
        <f t="shared" si="2"/>
        <v>1.8681888946548986E-2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67" t="s">
        <v>78</v>
      </c>
      <c r="P42" s="567"/>
      <c r="Q42" s="2"/>
      <c r="T42" s="91" t="s">
        <v>113</v>
      </c>
      <c r="W42" s="133">
        <v>42580</v>
      </c>
      <c r="X42" s="10">
        <v>39.369999999999997</v>
      </c>
      <c r="Y42" s="10">
        <v>39.9</v>
      </c>
      <c r="Z42" s="10">
        <v>38.74</v>
      </c>
      <c r="AA42" s="10">
        <v>38.75</v>
      </c>
      <c r="AB42" s="95">
        <v>10468200</v>
      </c>
      <c r="AC42" s="10">
        <v>38.54</v>
      </c>
      <c r="AD42" s="2">
        <f t="shared" si="1"/>
        <v>1.1599999999999966</v>
      </c>
      <c r="AE42" s="138">
        <f t="shared" si="2"/>
        <v>-1.5329586101175297E-2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42.658000000000001</v>
      </c>
      <c r="Q43" s="2"/>
      <c r="T43" s="128" t="s">
        <v>98</v>
      </c>
      <c r="U43" s="98">
        <v>38.5</v>
      </c>
      <c r="W43" s="133">
        <v>42579</v>
      </c>
      <c r="X43" s="10">
        <v>38.5</v>
      </c>
      <c r="Y43" s="10">
        <v>39.54</v>
      </c>
      <c r="Z43" s="10">
        <v>38.25</v>
      </c>
      <c r="AA43" s="10">
        <v>39.36</v>
      </c>
      <c r="AB43" s="95">
        <v>7354100</v>
      </c>
      <c r="AC43" s="10">
        <v>39.14</v>
      </c>
      <c r="AD43" s="2">
        <f t="shared" si="1"/>
        <v>1.2899999999999991</v>
      </c>
      <c r="AE43" s="138">
        <f t="shared" si="2"/>
        <v>2.1132272371510608E-2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42.270200000000003</v>
      </c>
      <c r="Q44" s="2"/>
      <c r="T44" s="93" t="s">
        <v>99</v>
      </c>
      <c r="U44" s="88">
        <v>38.18</v>
      </c>
      <c r="W44" s="133">
        <v>42578</v>
      </c>
      <c r="X44" s="10">
        <v>38.880000000000003</v>
      </c>
      <c r="Y44" s="10">
        <v>38.92</v>
      </c>
      <c r="Z44" s="10">
        <v>38.5</v>
      </c>
      <c r="AA44" s="10">
        <v>38.54</v>
      </c>
      <c r="AB44" s="95">
        <v>8671900</v>
      </c>
      <c r="AC44" s="10">
        <v>38.33</v>
      </c>
      <c r="AD44" s="2">
        <f t="shared" si="1"/>
        <v>0.42000000000000171</v>
      </c>
      <c r="AE44" s="138">
        <f t="shared" si="2"/>
        <v>-1.2622359608449263E-2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41.882400000000004</v>
      </c>
      <c r="Q45" s="2"/>
      <c r="T45" s="93" t="s">
        <v>100</v>
      </c>
      <c r="U45" s="88" t="s">
        <v>504</v>
      </c>
      <c r="W45" s="133">
        <v>42577</v>
      </c>
      <c r="X45" s="10">
        <v>38.97</v>
      </c>
      <c r="Y45" s="10">
        <v>39.33</v>
      </c>
      <c r="Z45" s="10">
        <v>38.61</v>
      </c>
      <c r="AA45" s="10">
        <v>39.03</v>
      </c>
      <c r="AB45" s="95">
        <v>9038700</v>
      </c>
      <c r="AC45" s="10">
        <v>38.82</v>
      </c>
      <c r="AD45" s="2">
        <f t="shared" si="1"/>
        <v>0.71999999999999886</v>
      </c>
      <c r="AE45" s="138">
        <f t="shared" si="2"/>
        <v>1.8064516129032704E-3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41.494600000000005</v>
      </c>
      <c r="Q46" s="2"/>
      <c r="T46" s="93" t="s">
        <v>101</v>
      </c>
      <c r="U46" s="88" t="s">
        <v>505</v>
      </c>
      <c r="W46" s="133">
        <v>42576</v>
      </c>
      <c r="X46" s="10">
        <v>39.17</v>
      </c>
      <c r="Y46" s="10">
        <v>39.26</v>
      </c>
      <c r="Z46" s="10">
        <v>38.549999999999997</v>
      </c>
      <c r="AA46" s="10">
        <v>38.96</v>
      </c>
      <c r="AB46" s="95">
        <v>7160500</v>
      </c>
      <c r="AC46" s="10">
        <v>38.75</v>
      </c>
      <c r="AD46" s="2">
        <f t="shared" si="1"/>
        <v>0.71000000000000085</v>
      </c>
      <c r="AE46" s="138">
        <f t="shared" si="2"/>
        <v>0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41.1068</v>
      </c>
      <c r="Q47" s="2"/>
      <c r="T47" s="93" t="s">
        <v>102</v>
      </c>
      <c r="U47" s="88">
        <v>51.69</v>
      </c>
      <c r="W47" s="133">
        <v>42573</v>
      </c>
      <c r="X47" s="10">
        <v>39.07</v>
      </c>
      <c r="Y47" s="10">
        <v>39.19</v>
      </c>
      <c r="Z47" s="10">
        <v>38.43</v>
      </c>
      <c r="AA47" s="10">
        <v>38.96</v>
      </c>
      <c r="AB47" s="95">
        <v>9579300</v>
      </c>
      <c r="AC47" s="10">
        <v>38.75</v>
      </c>
      <c r="AD47" s="2">
        <f t="shared" si="1"/>
        <v>0.75999999999999801</v>
      </c>
      <c r="AE47" s="138">
        <f t="shared" si="2"/>
        <v>1.1485251892456194E-2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40.719000000000001</v>
      </c>
      <c r="Q48" s="2"/>
      <c r="T48" s="93" t="s">
        <v>103</v>
      </c>
      <c r="U48" s="88">
        <v>1.06281</v>
      </c>
      <c r="W48" s="133">
        <v>42572</v>
      </c>
      <c r="X48" s="10">
        <v>39.11</v>
      </c>
      <c r="Y48" s="10">
        <v>39.26</v>
      </c>
      <c r="Z48" s="10">
        <v>38.270000000000003</v>
      </c>
      <c r="AA48" s="10">
        <v>38.520000000000003</v>
      </c>
      <c r="AB48" s="95">
        <v>17399700</v>
      </c>
      <c r="AC48" s="10">
        <v>38.31</v>
      </c>
      <c r="AD48" s="2">
        <f t="shared" si="1"/>
        <v>0.98999999999999488</v>
      </c>
      <c r="AE48" s="138">
        <f t="shared" si="2"/>
        <v>-4.2010502625656421E-2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40.331200000000003</v>
      </c>
      <c r="Q49" s="2"/>
      <c r="T49" s="93" t="s">
        <v>123</v>
      </c>
      <c r="U49" s="88" t="s">
        <v>277</v>
      </c>
      <c r="W49" s="133">
        <v>42571</v>
      </c>
      <c r="X49" s="10">
        <v>40.69</v>
      </c>
      <c r="Y49" s="10">
        <v>41.22</v>
      </c>
      <c r="Z49" s="10">
        <v>39.94</v>
      </c>
      <c r="AA49" s="10">
        <v>40.21</v>
      </c>
      <c r="AB49" s="95">
        <v>9541900</v>
      </c>
      <c r="AC49" s="10">
        <v>39.99</v>
      </c>
      <c r="AD49" s="2">
        <f t="shared" si="1"/>
        <v>1.2800000000000011</v>
      </c>
      <c r="AE49" s="138">
        <f t="shared" si="2"/>
        <v>-7.9384768047631171E-3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39.943400000000004</v>
      </c>
      <c r="Q50" s="2"/>
      <c r="T50" s="93"/>
      <c r="U50" s="88"/>
      <c r="W50" s="133">
        <v>42570</v>
      </c>
      <c r="X50" s="10">
        <v>39.880000000000003</v>
      </c>
      <c r="Y50" s="10">
        <v>40.58</v>
      </c>
      <c r="Z50" s="10">
        <v>39.5</v>
      </c>
      <c r="AA50" s="10">
        <v>40.53</v>
      </c>
      <c r="AB50" s="95">
        <v>9297000</v>
      </c>
      <c r="AC50" s="10">
        <v>40.31</v>
      </c>
      <c r="AD50" s="2">
        <f t="shared" si="1"/>
        <v>1.0799999999999983</v>
      </c>
      <c r="AE50" s="138">
        <f t="shared" si="2"/>
        <v>1.0782347041123463E-2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39.555599999999998</v>
      </c>
      <c r="Q51" s="2"/>
      <c r="T51" s="93" t="s">
        <v>105</v>
      </c>
      <c r="U51" s="88" t="s">
        <v>506</v>
      </c>
      <c r="W51" s="133">
        <v>42569</v>
      </c>
      <c r="X51" s="10">
        <v>40.17</v>
      </c>
      <c r="Y51" s="10">
        <v>40.520000000000003</v>
      </c>
      <c r="Z51" s="10">
        <v>40.06</v>
      </c>
      <c r="AA51" s="10">
        <v>40.1</v>
      </c>
      <c r="AB51" s="95">
        <v>8285500</v>
      </c>
      <c r="AC51" s="10">
        <v>39.880000000000003</v>
      </c>
      <c r="AD51" s="2">
        <f t="shared" si="1"/>
        <v>0.46000000000000085</v>
      </c>
      <c r="AE51" s="138">
        <f t="shared" si="2"/>
        <v>3.0181086519116551E-3</v>
      </c>
    </row>
    <row r="52" spans="2:31" x14ac:dyDescent="0.25">
      <c r="B52" s="193">
        <v>42566</v>
      </c>
      <c r="C52" s="459">
        <v>400</v>
      </c>
      <c r="D52" s="460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39.1678</v>
      </c>
      <c r="Q52" s="2"/>
      <c r="T52" s="93" t="s">
        <v>106</v>
      </c>
      <c r="U52" s="88" t="s">
        <v>256</v>
      </c>
      <c r="W52" s="133">
        <v>42566</v>
      </c>
      <c r="X52" s="10">
        <v>40.46</v>
      </c>
      <c r="Y52" s="10">
        <v>40.54</v>
      </c>
      <c r="Z52" s="10">
        <v>39.71</v>
      </c>
      <c r="AA52" s="10">
        <v>39.979999999999997</v>
      </c>
      <c r="AB52" s="95">
        <v>15192400</v>
      </c>
      <c r="AC52" s="10">
        <v>39.76</v>
      </c>
      <c r="AD52" s="2">
        <f t="shared" si="1"/>
        <v>0.82999999999999829</v>
      </c>
      <c r="AE52" s="138">
        <f t="shared" si="2"/>
        <v>-2.4533856722276703E-2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38.78</v>
      </c>
      <c r="Q53" s="2"/>
      <c r="T53" s="93" t="s">
        <v>107</v>
      </c>
      <c r="U53" s="90">
        <v>6841201</v>
      </c>
      <c r="W53" s="133">
        <v>42565</v>
      </c>
      <c r="X53" s="10">
        <v>40.33</v>
      </c>
      <c r="Y53" s="10">
        <v>41.35</v>
      </c>
      <c r="Z53" s="10">
        <v>40.159999999999997</v>
      </c>
      <c r="AA53" s="10">
        <v>40.98</v>
      </c>
      <c r="AB53" s="95">
        <v>18543000</v>
      </c>
      <c r="AC53" s="10">
        <v>40.76</v>
      </c>
      <c r="AD53" s="2">
        <f t="shared" si="1"/>
        <v>1.1900000000000048</v>
      </c>
      <c r="AE53" s="138">
        <f t="shared" si="2"/>
        <v>3.6095577020843761E-2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38.392200000000003</v>
      </c>
      <c r="T54" s="93" t="s">
        <v>110</v>
      </c>
      <c r="U54" s="90">
        <v>11142800</v>
      </c>
      <c r="W54" s="133">
        <v>42564</v>
      </c>
      <c r="X54" s="10">
        <v>40.5</v>
      </c>
      <c r="Y54" s="10">
        <v>40.6</v>
      </c>
      <c r="Z54" s="10">
        <v>39.42</v>
      </c>
      <c r="AA54" s="10">
        <v>39.56</v>
      </c>
      <c r="AB54" s="95">
        <v>13885600</v>
      </c>
      <c r="AC54" s="10">
        <v>39.340000000000003</v>
      </c>
      <c r="AD54" s="2">
        <f t="shared" si="1"/>
        <v>1.1799999999999997</v>
      </c>
      <c r="AE54" s="138">
        <f t="shared" si="2"/>
        <v>-1.625406351587888E-2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38.004400000000004</v>
      </c>
      <c r="T55" s="93" t="s">
        <v>108</v>
      </c>
      <c r="U55" s="88" t="s">
        <v>507</v>
      </c>
      <c r="W55" s="133">
        <v>42563</v>
      </c>
      <c r="X55" s="10">
        <v>39.200000000000003</v>
      </c>
      <c r="Y55" s="10">
        <v>40.409999999999997</v>
      </c>
      <c r="Z55" s="10">
        <v>39.130000000000003</v>
      </c>
      <c r="AA55" s="10">
        <v>40.21</v>
      </c>
      <c r="AB55" s="95">
        <v>19533000</v>
      </c>
      <c r="AC55" s="10">
        <v>39.99</v>
      </c>
      <c r="AD55" s="2">
        <f t="shared" si="1"/>
        <v>1.279999999999994</v>
      </c>
      <c r="AE55" s="138">
        <f t="shared" si="2"/>
        <v>5.4866789765233515E-2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37.616599999999998</v>
      </c>
      <c r="T56" s="93" t="s">
        <v>111</v>
      </c>
      <c r="U56" s="88">
        <v>6.32</v>
      </c>
      <c r="W56" s="133">
        <v>42562</v>
      </c>
      <c r="X56" s="10">
        <v>37.67</v>
      </c>
      <c r="Y56" s="10">
        <v>38.450000000000003</v>
      </c>
      <c r="Z56" s="10">
        <v>37.6</v>
      </c>
      <c r="AA56" s="10">
        <v>38.119999999999997</v>
      </c>
      <c r="AB56" s="95">
        <v>11994100</v>
      </c>
      <c r="AC56" s="10">
        <v>37.909999999999997</v>
      </c>
      <c r="AD56" s="2">
        <f t="shared" si="1"/>
        <v>0.85000000000000142</v>
      </c>
      <c r="AE56" s="138">
        <f t="shared" si="2"/>
        <v>1.9908528383104418E-2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37.2288</v>
      </c>
      <c r="T57" s="93" t="s">
        <v>112</v>
      </c>
      <c r="U57" s="88">
        <v>6.14</v>
      </c>
      <c r="W57" s="133">
        <v>42559</v>
      </c>
      <c r="X57" s="10">
        <v>36.9</v>
      </c>
      <c r="Y57" s="10">
        <v>37.75</v>
      </c>
      <c r="Z57" s="10">
        <v>36.86</v>
      </c>
      <c r="AA57" s="10">
        <v>37.369999999999997</v>
      </c>
      <c r="AB57" s="95">
        <v>12621000</v>
      </c>
      <c r="AC57" s="10">
        <v>37.17</v>
      </c>
      <c r="AD57" s="2">
        <f t="shared" si="1"/>
        <v>0.89000000000000057</v>
      </c>
      <c r="AE57" s="138">
        <f t="shared" si="2"/>
        <v>2.7647221454243809E-2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36.841000000000001</v>
      </c>
      <c r="T58" s="93" t="s">
        <v>109</v>
      </c>
      <c r="U58" s="88" t="s">
        <v>508</v>
      </c>
      <c r="W58" s="133">
        <v>42558</v>
      </c>
      <c r="X58" s="10">
        <v>35.54</v>
      </c>
      <c r="Y58" s="10">
        <v>36.479999999999997</v>
      </c>
      <c r="Z58" s="10">
        <v>35.5</v>
      </c>
      <c r="AA58" s="10">
        <v>36.369999999999997</v>
      </c>
      <c r="AB58" s="95">
        <v>8775800</v>
      </c>
      <c r="AC58" s="10">
        <v>36.17</v>
      </c>
      <c r="AD58" s="2">
        <f t="shared" si="1"/>
        <v>0.97999999999999687</v>
      </c>
      <c r="AE58" s="138">
        <f t="shared" si="2"/>
        <v>2.2040124328906563E-2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36.453200000000002</v>
      </c>
      <c r="W59" s="133">
        <v>42557</v>
      </c>
      <c r="X59" s="10">
        <v>34.96</v>
      </c>
      <c r="Y59" s="10">
        <v>35.61</v>
      </c>
      <c r="Z59" s="10">
        <v>34.08</v>
      </c>
      <c r="AA59" s="10">
        <v>35.58</v>
      </c>
      <c r="AB59" s="95">
        <v>14540000</v>
      </c>
      <c r="AC59" s="10">
        <v>35.39</v>
      </c>
      <c r="AD59" s="2">
        <f t="shared" si="1"/>
        <v>1.5300000000000011</v>
      </c>
      <c r="AE59" s="138">
        <f t="shared" si="2"/>
        <v>-1.1289867344058679E-3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36.065400000000004</v>
      </c>
      <c r="W60" s="133">
        <v>42556</v>
      </c>
      <c r="X60" s="10">
        <v>36</v>
      </c>
      <c r="Y60" s="10">
        <v>36.24</v>
      </c>
      <c r="Z60" s="10">
        <v>34.78</v>
      </c>
      <c r="AA60" s="10">
        <v>35.619999999999997</v>
      </c>
      <c r="AB60" s="95">
        <v>14239500</v>
      </c>
      <c r="AC60" s="10">
        <v>35.43</v>
      </c>
      <c r="AD60" s="2">
        <f t="shared" si="1"/>
        <v>1.4600000000000009</v>
      </c>
      <c r="AE60" s="138">
        <f t="shared" si="2"/>
        <v>-3.1173092698933536E-2</v>
      </c>
    </row>
    <row r="61" spans="2:31" x14ac:dyDescent="0.25">
      <c r="B61" s="193">
        <v>42584</v>
      </c>
      <c r="C61" s="459">
        <v>400</v>
      </c>
      <c r="D61" s="460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0">
        <v>36.5</v>
      </c>
      <c r="O61" s="83">
        <v>0.92</v>
      </c>
      <c r="P61" s="83">
        <f t="shared" si="15"/>
        <v>35.677600000000005</v>
      </c>
      <c r="W61" s="133">
        <v>42552</v>
      </c>
      <c r="X61" s="10">
        <v>36.409999999999997</v>
      </c>
      <c r="Y61" s="10">
        <v>37</v>
      </c>
      <c r="Z61" s="10">
        <v>36.31</v>
      </c>
      <c r="AA61" s="10">
        <v>36.770000000000003</v>
      </c>
      <c r="AB61" s="95">
        <v>9408400</v>
      </c>
      <c r="AC61" s="10">
        <v>36.57</v>
      </c>
      <c r="AD61" s="2">
        <f t="shared" si="1"/>
        <v>0.68999999999999773</v>
      </c>
      <c r="AE61" s="138">
        <f t="shared" si="2"/>
        <v>9.3844879933757674E-3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35.2898</v>
      </c>
      <c r="W62" s="133">
        <v>42551</v>
      </c>
      <c r="X62" s="10">
        <v>36.26</v>
      </c>
      <c r="Y62" s="10">
        <v>36.43</v>
      </c>
      <c r="Z62" s="10">
        <v>35.729999999999997</v>
      </c>
      <c r="AA62" s="10">
        <v>36.43</v>
      </c>
      <c r="AB62" s="95">
        <v>12413700</v>
      </c>
      <c r="AC62" s="10">
        <v>36.229999999999997</v>
      </c>
      <c r="AD62" s="2">
        <f t="shared" si="1"/>
        <v>0.70000000000000284</v>
      </c>
      <c r="AE62" s="138">
        <f t="shared" si="2"/>
        <v>5.2719200887900719E-3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34.902000000000001</v>
      </c>
      <c r="W63" s="133">
        <v>42550</v>
      </c>
      <c r="X63" s="10">
        <v>35.4</v>
      </c>
      <c r="Y63" s="10">
        <v>36.380000000000003</v>
      </c>
      <c r="Z63" s="10">
        <v>34.909999999999997</v>
      </c>
      <c r="AA63" s="10">
        <v>36.24</v>
      </c>
      <c r="AB63" s="95">
        <v>15059700</v>
      </c>
      <c r="AC63" s="10">
        <v>36.04</v>
      </c>
      <c r="AD63" s="2">
        <f t="shared" si="1"/>
        <v>1.470000000000006</v>
      </c>
      <c r="AE63" s="138">
        <f t="shared" si="2"/>
        <v>4.5243619489559128E-2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42549</v>
      </c>
      <c r="X64" s="10">
        <v>34.270000000000003</v>
      </c>
      <c r="Y64" s="10">
        <v>34.67</v>
      </c>
      <c r="Z64" s="10">
        <v>33.6</v>
      </c>
      <c r="AA64" s="10">
        <v>34.67</v>
      </c>
      <c r="AB64" s="95">
        <v>19678200</v>
      </c>
      <c r="AC64" s="10">
        <v>34.479999999999997</v>
      </c>
      <c r="AD64" s="2">
        <f t="shared" si="1"/>
        <v>1.0700000000000003</v>
      </c>
      <c r="AE64" s="138">
        <f t="shared" si="2"/>
        <v>3.9180229053646709E-2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42548</v>
      </c>
      <c r="X65" s="10">
        <v>34.840000000000003</v>
      </c>
      <c r="Y65" s="10">
        <v>34.94</v>
      </c>
      <c r="Z65" s="10">
        <v>32.6</v>
      </c>
      <c r="AA65" s="10">
        <v>33.36</v>
      </c>
      <c r="AB65" s="95">
        <v>28380600</v>
      </c>
      <c r="AC65" s="10">
        <v>33.18</v>
      </c>
      <c r="AD65" s="2">
        <f t="shared" si="1"/>
        <v>2.3399999999999963</v>
      </c>
      <c r="AE65" s="138">
        <f t="shared" si="2"/>
        <v>-5.1729065447270739E-2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42545</v>
      </c>
      <c r="X66" s="10">
        <v>36.090000000000003</v>
      </c>
      <c r="Y66" s="10">
        <v>37.08</v>
      </c>
      <c r="Z66" s="10">
        <v>35.17</v>
      </c>
      <c r="AA66" s="10">
        <v>35.18</v>
      </c>
      <c r="AB66" s="95">
        <v>26090700</v>
      </c>
      <c r="AC66" s="10">
        <v>34.99</v>
      </c>
      <c r="AD66" s="2">
        <f t="shared" si="1"/>
        <v>1.9099999999999966</v>
      </c>
      <c r="AE66" s="138">
        <f t="shared" si="2"/>
        <v>-8.1627296587926446E-2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42544</v>
      </c>
      <c r="X67" s="10">
        <v>39</v>
      </c>
      <c r="Y67" s="10">
        <v>39.07</v>
      </c>
      <c r="Z67" s="10">
        <v>37.729999999999997</v>
      </c>
      <c r="AA67" s="10">
        <v>38.31</v>
      </c>
      <c r="AB67" s="95">
        <v>10956200</v>
      </c>
      <c r="AC67" s="10">
        <v>38.1</v>
      </c>
      <c r="AD67" s="2">
        <f>Y67-Z67</f>
        <v>1.3400000000000034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42543</v>
      </c>
      <c r="X68" s="10">
        <v>38.57</v>
      </c>
      <c r="Y68" s="10">
        <v>39.159999999999997</v>
      </c>
      <c r="Z68" s="10">
        <v>38.5</v>
      </c>
      <c r="AA68" s="10">
        <v>38.549999999999997</v>
      </c>
      <c r="AB68" s="95">
        <v>7029400</v>
      </c>
      <c r="AC68" s="10">
        <v>38.340000000000003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59">
        <v>400</v>
      </c>
      <c r="D74" s="460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0" t="s">
        <v>354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2:9" x14ac:dyDescent="0.25">
      <c r="B81" s="193">
        <v>42627</v>
      </c>
      <c r="C81" s="10">
        <v>250</v>
      </c>
      <c r="D81" s="40">
        <v>35.705300000000001</v>
      </c>
      <c r="E81" s="40">
        <v>37.119999999999997</v>
      </c>
      <c r="F81" s="40">
        <f t="shared" ref="F81" si="88">C81*(E81-D81)</f>
        <v>353.67499999999905</v>
      </c>
      <c r="G81" s="40">
        <f t="shared" ref="G81" si="89">D81*C81</f>
        <v>8926.3250000000007</v>
      </c>
      <c r="H81" s="231">
        <f t="shared" ref="H81" si="90">(E81-D81)/D81</f>
        <v>3.9621568786706633E-2</v>
      </c>
      <c r="I81" s="40"/>
    </row>
    <row r="82" spans="2:9" x14ac:dyDescent="0.25">
      <c r="B82" s="193">
        <v>42629</v>
      </c>
      <c r="C82" s="10">
        <v>250</v>
      </c>
      <c r="D82" s="40">
        <v>35.705300000000001</v>
      </c>
      <c r="E82" s="40">
        <v>36.770000000000003</v>
      </c>
      <c r="F82" s="40">
        <f t="shared" ref="F82" si="91">C82*(E82-D82)</f>
        <v>266.17500000000052</v>
      </c>
      <c r="G82" s="40">
        <f t="shared" ref="G82" si="92">D82*C82</f>
        <v>8926.3250000000007</v>
      </c>
      <c r="H82" s="231">
        <f t="shared" ref="H82" si="93">(E82-D82)/D82</f>
        <v>2.9819102486185578E-2</v>
      </c>
      <c r="I82" s="40"/>
    </row>
    <row r="83" spans="2:9" x14ac:dyDescent="0.25">
      <c r="B83" s="193">
        <v>42632</v>
      </c>
      <c r="C83" s="10">
        <v>250</v>
      </c>
      <c r="D83" s="40">
        <v>35.705300000000001</v>
      </c>
      <c r="E83" s="40">
        <v>37.57</v>
      </c>
      <c r="F83" s="40">
        <f t="shared" ref="F83" si="94">C83*(E83-D83)</f>
        <v>466.17499999999978</v>
      </c>
      <c r="G83" s="40">
        <f t="shared" ref="G83" si="95">D83*C83</f>
        <v>8926.3250000000007</v>
      </c>
      <c r="H83" s="231">
        <f t="shared" ref="H83" si="96">(E83-D83)/D83</f>
        <v>5.2224739744519695E-2</v>
      </c>
      <c r="I83" s="40"/>
    </row>
    <row r="84" spans="2:9" x14ac:dyDescent="0.25">
      <c r="B84" s="193">
        <v>42633</v>
      </c>
      <c r="C84" s="10">
        <v>250</v>
      </c>
      <c r="D84" s="40">
        <v>35.705300000000001</v>
      </c>
      <c r="E84" s="40">
        <v>38.049999999999997</v>
      </c>
      <c r="F84" s="40">
        <f t="shared" ref="F84" si="97">C84*(E84-D84)</f>
        <v>586.17499999999905</v>
      </c>
      <c r="G84" s="40">
        <f t="shared" ref="G84" si="98">D84*C84</f>
        <v>8926.3250000000007</v>
      </c>
      <c r="H84" s="231">
        <f t="shared" ref="H84" si="99">(E84-D84)/D84</f>
        <v>6.5668122099520124E-2</v>
      </c>
      <c r="I84" s="40"/>
    </row>
    <row r="85" spans="2:9" x14ac:dyDescent="0.25">
      <c r="B85" s="193">
        <v>42635</v>
      </c>
      <c r="C85" s="10">
        <v>250</v>
      </c>
      <c r="D85" s="40">
        <v>35.705300000000001</v>
      </c>
      <c r="E85" s="40">
        <v>38.5</v>
      </c>
      <c r="F85" s="40">
        <f t="shared" ref="F85" si="100">C85*(E85-D85)</f>
        <v>698.67499999999973</v>
      </c>
      <c r="G85" s="40">
        <f t="shared" ref="G85" si="101">D85*C85</f>
        <v>8926.3250000000007</v>
      </c>
      <c r="H85" s="231">
        <f t="shared" ref="H85" si="102">(E85-D85)/D85</f>
        <v>7.8271293057333186E-2</v>
      </c>
      <c r="I85" s="40"/>
    </row>
    <row r="86" spans="2:9" x14ac:dyDescent="0.25">
      <c r="B86" s="193">
        <v>42636</v>
      </c>
      <c r="C86" s="10">
        <v>250</v>
      </c>
      <c r="D86" s="40">
        <v>35.705300000000001</v>
      </c>
      <c r="E86" s="40">
        <v>38.78</v>
      </c>
      <c r="F86" s="40">
        <f t="shared" ref="F86" si="103">C86*(E86-D86)</f>
        <v>768.67499999999995</v>
      </c>
      <c r="G86" s="40">
        <f t="shared" ref="G86" si="104">D86*C86</f>
        <v>8926.3250000000007</v>
      </c>
      <c r="H86" s="231">
        <f t="shared" ref="H86" si="105">(E86-D86)/D86</f>
        <v>8.6113266097750191E-2</v>
      </c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6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</sheetData>
  <mergeCells count="1">
    <mergeCell ref="O42:P42"/>
  </mergeCells>
  <conditionalFormatting sqref="F45:F59 F61:F88">
    <cfRule type="expression" dxfId="135" priority="25">
      <formula>F45&gt;0</formula>
    </cfRule>
    <cfRule type="expression" dxfId="134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3" priority="27">
      <formula>F40&gt;0</formula>
    </cfRule>
    <cfRule type="expression" dxfId="132" priority="28">
      <formula>F40&lt;0</formula>
    </cfRule>
  </conditionalFormatting>
  <conditionalFormatting sqref="F45:F59 F61:F88">
    <cfRule type="expression" dxfId="131" priority="23">
      <formula>F45&gt;0</formula>
    </cfRule>
    <cfRule type="expression" dxfId="130" priority="24">
      <formula>F45&lt;0</formula>
    </cfRule>
  </conditionalFormatting>
  <conditionalFormatting sqref="H40:H59 H61:H88">
    <cfRule type="expression" dxfId="129" priority="21">
      <formula>H40&gt;0</formula>
    </cfRule>
    <cfRule type="expression" dxfId="128" priority="22">
      <formula>H40&lt;0</formula>
    </cfRule>
  </conditionalFormatting>
  <conditionalFormatting sqref="F36:F39">
    <cfRule type="expression" dxfId="127" priority="19">
      <formula>F36&gt;0</formula>
    </cfRule>
    <cfRule type="expression" dxfId="126" priority="20">
      <formula>F36&lt;0</formula>
    </cfRule>
  </conditionalFormatting>
  <conditionalFormatting sqref="H36:H39">
    <cfRule type="expression" dxfId="125" priority="17">
      <formula>H36&gt;0</formula>
    </cfRule>
    <cfRule type="expression" dxfId="124" priority="18">
      <formula>H36&lt;0</formula>
    </cfRule>
  </conditionalFormatting>
  <conditionalFormatting sqref="Q7">
    <cfRule type="expression" dxfId="123" priority="11">
      <formula>Q7&gt;0</formula>
    </cfRule>
    <cfRule type="expression" dxfId="122" priority="12">
      <formula>Q7&lt;0</formula>
    </cfRule>
  </conditionalFormatting>
  <conditionalFormatting sqref="Q8">
    <cfRule type="expression" dxfId="121" priority="9">
      <formula>Q8&gt;0</formula>
    </cfRule>
    <cfRule type="expression" dxfId="120" priority="10">
      <formula>Q8&lt;0</formula>
    </cfRule>
  </conditionalFormatting>
  <conditionalFormatting sqref="Q10">
    <cfRule type="expression" dxfId="119" priority="7">
      <formula>Q10&gt;0</formula>
    </cfRule>
    <cfRule type="expression" dxfId="118" priority="8">
      <formula>Q10&lt;0</formula>
    </cfRule>
  </conditionalFormatting>
  <conditionalFormatting sqref="F60">
    <cfRule type="expression" dxfId="117" priority="5">
      <formula>F60&gt;0</formula>
    </cfRule>
    <cfRule type="expression" dxfId="116" priority="6">
      <formula>F60&lt;0</formula>
    </cfRule>
  </conditionalFormatting>
  <conditionalFormatting sqref="F60">
    <cfRule type="expression" dxfId="115" priority="3">
      <formula>F60&gt;0</formula>
    </cfRule>
    <cfRule type="expression" dxfId="114" priority="4">
      <formula>F60&lt;0</formula>
    </cfRule>
  </conditionalFormatting>
  <conditionalFormatting sqref="H60">
    <cfRule type="expression" dxfId="113" priority="1">
      <formula>H60&gt;0</formula>
    </cfRule>
    <cfRule type="expression" dxfId="112" priority="2">
      <formula>H60&lt;0</formula>
    </cfRule>
  </conditionalFormatting>
  <hyperlinks>
    <hyperlink ref="A3" location="ACTIVE!A1" display="Back"/>
    <hyperlink ref="A10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42636</v>
      </c>
      <c r="X2" s="10">
        <v>93.07</v>
      </c>
      <c r="Y2" s="10">
        <v>93.52</v>
      </c>
      <c r="Z2" s="10">
        <v>93</v>
      </c>
      <c r="AA2" s="10">
        <v>93.27</v>
      </c>
      <c r="AB2" s="95">
        <v>4375600</v>
      </c>
      <c r="AC2" s="10">
        <v>93.27</v>
      </c>
      <c r="AD2" s="2">
        <f>Y2-Z2</f>
        <v>0.51999999999999602</v>
      </c>
      <c r="AE2" s="138">
        <f>AC2/AC3-1</f>
        <v>-1.4987688684294787E-3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42635</v>
      </c>
      <c r="X3" s="10">
        <v>92.73</v>
      </c>
      <c r="Y3" s="10">
        <v>93.71</v>
      </c>
      <c r="Z3" s="10">
        <v>92.64</v>
      </c>
      <c r="AA3" s="10">
        <v>93.41</v>
      </c>
      <c r="AB3" s="95">
        <v>6470700</v>
      </c>
      <c r="AC3" s="10">
        <v>93.41</v>
      </c>
      <c r="AD3" s="2">
        <f t="shared" ref="AD3:AD66" si="1">Y3-Z3</f>
        <v>1.0699999999999932</v>
      </c>
      <c r="AE3" s="138">
        <f t="shared" ref="AE3:AE66" si="2">AC3/AC4-1</f>
        <v>1.1040155861023804E-2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93.27</v>
      </c>
      <c r="R4" s="529">
        <v>-1.5E-3</v>
      </c>
      <c r="T4" s="163"/>
      <c r="W4" s="133">
        <v>42634</v>
      </c>
      <c r="X4" s="10">
        <v>93</v>
      </c>
      <c r="Y4" s="10">
        <v>93.08</v>
      </c>
      <c r="Z4" s="10">
        <v>91.7</v>
      </c>
      <c r="AA4" s="10">
        <v>92.39</v>
      </c>
      <c r="AB4" s="95">
        <v>12049500</v>
      </c>
      <c r="AC4" s="10">
        <v>92.39</v>
      </c>
      <c r="AD4" s="2">
        <f t="shared" si="1"/>
        <v>1.3799999999999955</v>
      </c>
      <c r="AE4" s="138">
        <f t="shared" si="2"/>
        <v>-6.0247444862829846E-3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6528.9</v>
      </c>
      <c r="W5" s="133">
        <v>42633</v>
      </c>
      <c r="X5" s="10">
        <v>92.7</v>
      </c>
      <c r="Y5" s="10">
        <v>93.3</v>
      </c>
      <c r="Z5" s="10">
        <v>92.68</v>
      </c>
      <c r="AA5" s="10">
        <v>92.95</v>
      </c>
      <c r="AB5" s="95">
        <v>6200100</v>
      </c>
      <c r="AC5" s="10">
        <v>92.95</v>
      </c>
      <c r="AD5" s="2">
        <f t="shared" si="1"/>
        <v>0.61999999999999034</v>
      </c>
      <c r="AE5" s="138">
        <f t="shared" si="2"/>
        <v>3.4546043398466786E-3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42632</v>
      </c>
      <c r="X6" s="10">
        <v>92.8</v>
      </c>
      <c r="Y6" s="10">
        <v>93.32</v>
      </c>
      <c r="Z6" s="10">
        <v>92.34</v>
      </c>
      <c r="AA6" s="10">
        <v>92.63</v>
      </c>
      <c r="AB6" s="95">
        <v>5421500</v>
      </c>
      <c r="AC6" s="10">
        <v>92.63</v>
      </c>
      <c r="AD6" s="2">
        <f t="shared" si="1"/>
        <v>0.97999999999998977</v>
      </c>
      <c r="AE6" s="138">
        <f t="shared" si="2"/>
        <v>7.5626620570434788E-4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-2.8400000000001455</v>
      </c>
      <c r="R7">
        <v>30</v>
      </c>
      <c r="W7" s="133">
        <v>42629</v>
      </c>
      <c r="X7" s="10">
        <v>92.27</v>
      </c>
      <c r="Y7" s="10">
        <v>92.74</v>
      </c>
      <c r="Z7" s="10">
        <v>91.8</v>
      </c>
      <c r="AA7" s="10">
        <v>92.56</v>
      </c>
      <c r="AB7" s="95">
        <v>10568600</v>
      </c>
      <c r="AC7" s="10">
        <v>92.56</v>
      </c>
      <c r="AD7" s="2">
        <f t="shared" si="1"/>
        <v>0.93999999999999773</v>
      </c>
      <c r="AE7" s="138">
        <f t="shared" si="2"/>
        <v>6.4864864864877525E-4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-2.8400000000001455</v>
      </c>
      <c r="W8" s="133">
        <v>42628</v>
      </c>
      <c r="X8" s="10">
        <v>92.12</v>
      </c>
      <c r="Y8" s="10">
        <v>92.75</v>
      </c>
      <c r="Z8" s="10">
        <v>91.19</v>
      </c>
      <c r="AA8" s="10">
        <v>92.5</v>
      </c>
      <c r="AB8" s="95">
        <v>7559400</v>
      </c>
      <c r="AC8" s="10">
        <v>92.5</v>
      </c>
      <c r="AD8" s="2">
        <f t="shared" si="1"/>
        <v>1.5600000000000023</v>
      </c>
      <c r="AE8" s="138">
        <f t="shared" si="2"/>
        <v>2.6013440277476985E-3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-4.3479991548961617E-4</v>
      </c>
      <c r="W9" s="133">
        <v>42627</v>
      </c>
      <c r="X9" s="10">
        <v>92.59</v>
      </c>
      <c r="Y9" s="10">
        <v>92.89</v>
      </c>
      <c r="Z9" s="10">
        <v>92.07</v>
      </c>
      <c r="AA9" s="10">
        <v>92.26</v>
      </c>
      <c r="AB9" s="95">
        <v>6386500</v>
      </c>
      <c r="AC9" s="10">
        <v>92.26</v>
      </c>
      <c r="AD9" s="2">
        <f t="shared" si="1"/>
        <v>0.82000000000000739</v>
      </c>
      <c r="AE9" s="138">
        <f t="shared" si="2"/>
        <v>-4.746494066882434E-3</v>
      </c>
    </row>
    <row r="10" spans="1:31" x14ac:dyDescent="0.25">
      <c r="B10" s="527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42626</v>
      </c>
      <c r="X10" s="10">
        <v>93.04</v>
      </c>
      <c r="Y10" s="10">
        <v>93.3</v>
      </c>
      <c r="Z10" s="10">
        <v>92.45</v>
      </c>
      <c r="AA10" s="10">
        <v>92.7</v>
      </c>
      <c r="AB10" s="95">
        <v>7795200</v>
      </c>
      <c r="AC10" s="10">
        <v>92.7</v>
      </c>
      <c r="AD10" s="2">
        <f t="shared" si="1"/>
        <v>0.84999999999999432</v>
      </c>
      <c r="AE10" s="138">
        <f t="shared" si="2"/>
        <v>-1.0038445108927818E-2</v>
      </c>
    </row>
    <row r="11" spans="1:31" x14ac:dyDescent="0.25">
      <c r="B11" s="527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1.52E-2</v>
      </c>
      <c r="W11" s="133">
        <v>42625</v>
      </c>
      <c r="X11" s="10">
        <v>91.96</v>
      </c>
      <c r="Y11" s="10">
        <v>93.86</v>
      </c>
      <c r="Z11" s="10">
        <v>91.95</v>
      </c>
      <c r="AA11" s="10">
        <v>93.64</v>
      </c>
      <c r="AB11" s="95">
        <v>9367300</v>
      </c>
      <c r="AC11" s="10">
        <v>93.64</v>
      </c>
      <c r="AD11" s="2">
        <f t="shared" si="1"/>
        <v>1.9099999999999966</v>
      </c>
      <c r="AE11" s="138">
        <f t="shared" si="2"/>
        <v>1.3200605929452491E-2</v>
      </c>
    </row>
    <row r="12" spans="1:31" x14ac:dyDescent="0.25">
      <c r="W12" s="133">
        <v>42622</v>
      </c>
      <c r="X12" s="10">
        <v>93.51</v>
      </c>
      <c r="Y12" s="10">
        <v>93.74</v>
      </c>
      <c r="Z12" s="10">
        <v>92.39</v>
      </c>
      <c r="AA12" s="10">
        <v>92.42</v>
      </c>
      <c r="AB12" s="95">
        <v>10248400</v>
      </c>
      <c r="AC12" s="10">
        <v>92.42</v>
      </c>
      <c r="AD12" s="2">
        <f t="shared" si="1"/>
        <v>1.3499999999999943</v>
      </c>
      <c r="AE12" s="138">
        <f t="shared" si="2"/>
        <v>-1.7748963758103975E-2</v>
      </c>
    </row>
    <row r="13" spans="1:31" x14ac:dyDescent="0.25">
      <c r="W13" s="133">
        <v>42621</v>
      </c>
      <c r="X13" s="10">
        <v>93.49</v>
      </c>
      <c r="Y13" s="10">
        <v>94.21</v>
      </c>
      <c r="Z13" s="10">
        <v>92.93</v>
      </c>
      <c r="AA13" s="10">
        <v>94.09</v>
      </c>
      <c r="AB13" s="95">
        <v>7438100</v>
      </c>
      <c r="AC13" s="10">
        <v>94.09</v>
      </c>
      <c r="AD13" s="2">
        <f t="shared" si="1"/>
        <v>1.2799999999999869</v>
      </c>
      <c r="AE13" s="138">
        <f t="shared" si="2"/>
        <v>4.0550634937575047E-3</v>
      </c>
    </row>
    <row r="14" spans="1:31" x14ac:dyDescent="0.25">
      <c r="W14" s="133">
        <v>42620</v>
      </c>
      <c r="X14" s="10">
        <v>93.98</v>
      </c>
      <c r="Y14" s="10">
        <v>94.03</v>
      </c>
      <c r="Z14" s="10">
        <v>93.33</v>
      </c>
      <c r="AA14" s="10">
        <v>93.71</v>
      </c>
      <c r="AB14" s="95">
        <v>6281500</v>
      </c>
      <c r="AC14" s="10">
        <v>93.71</v>
      </c>
      <c r="AD14" s="2">
        <f t="shared" si="1"/>
        <v>0.70000000000000284</v>
      </c>
      <c r="AE14" s="138">
        <f t="shared" si="2"/>
        <v>-9.5948827292113847E-4</v>
      </c>
    </row>
    <row r="15" spans="1:31" x14ac:dyDescent="0.25">
      <c r="W15" s="133">
        <v>42619</v>
      </c>
      <c r="X15" s="10">
        <v>94.53</v>
      </c>
      <c r="Y15" s="10">
        <v>94.53</v>
      </c>
      <c r="Z15" s="10">
        <v>93.35</v>
      </c>
      <c r="AA15" s="10">
        <v>93.8</v>
      </c>
      <c r="AB15" s="95">
        <v>8463500</v>
      </c>
      <c r="AC15" s="10">
        <v>93.8</v>
      </c>
      <c r="AD15" s="2">
        <f t="shared" si="1"/>
        <v>1.1800000000000068</v>
      </c>
      <c r="AE15" s="138">
        <f t="shared" si="2"/>
        <v>-6.5664054225800239E-3</v>
      </c>
    </row>
    <row r="16" spans="1:31" x14ac:dyDescent="0.25">
      <c r="W16" s="133">
        <v>42615</v>
      </c>
      <c r="X16" s="10">
        <v>94.75</v>
      </c>
      <c r="Y16" s="10">
        <v>94.96</v>
      </c>
      <c r="Z16" s="10">
        <v>94.13</v>
      </c>
      <c r="AA16" s="10">
        <v>94.42</v>
      </c>
      <c r="AB16" s="95">
        <v>5382000</v>
      </c>
      <c r="AC16" s="10">
        <v>94.42</v>
      </c>
      <c r="AD16" s="2">
        <f t="shared" si="1"/>
        <v>0.82999999999999829</v>
      </c>
      <c r="AE16" s="138">
        <f t="shared" si="2"/>
        <v>1.6974326331422596E-3</v>
      </c>
    </row>
    <row r="17" spans="1:31" x14ac:dyDescent="0.25">
      <c r="W17" s="133">
        <v>42614</v>
      </c>
      <c r="X17" s="10">
        <v>94.73</v>
      </c>
      <c r="Y17" s="10">
        <v>94.87</v>
      </c>
      <c r="Z17" s="10">
        <v>93.91</v>
      </c>
      <c r="AA17" s="10">
        <v>94.26</v>
      </c>
      <c r="AB17" s="95">
        <v>6274200</v>
      </c>
      <c r="AC17" s="10">
        <v>94.26</v>
      </c>
      <c r="AD17" s="2">
        <f t="shared" si="1"/>
        <v>0.96000000000000796</v>
      </c>
      <c r="AE17" s="138">
        <f t="shared" si="2"/>
        <v>-2.117298327334205E-3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42613</v>
      </c>
      <c r="X18" s="10">
        <v>94.69</v>
      </c>
      <c r="Y18" s="10">
        <v>94.9</v>
      </c>
      <c r="Z18" s="10">
        <v>94.16</v>
      </c>
      <c r="AA18" s="10">
        <v>94.46</v>
      </c>
      <c r="AB18" s="95">
        <v>7375200</v>
      </c>
      <c r="AC18" s="10">
        <v>94.46</v>
      </c>
      <c r="AD18" s="2">
        <f t="shared" si="1"/>
        <v>0.74000000000000909</v>
      </c>
      <c r="AE18" s="138">
        <f t="shared" si="2"/>
        <v>-4.2167404596247238E-3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42612</v>
      </c>
      <c r="X19" s="10">
        <v>94.77</v>
      </c>
      <c r="Y19" s="10">
        <v>95.29</v>
      </c>
      <c r="Z19" s="10">
        <v>94.77</v>
      </c>
      <c r="AA19" s="10">
        <v>94.86</v>
      </c>
      <c r="AB19" s="95">
        <v>6845000</v>
      </c>
      <c r="AC19" s="10">
        <v>94.86</v>
      </c>
      <c r="AD19" s="2">
        <f t="shared" si="1"/>
        <v>0.52000000000001023</v>
      </c>
      <c r="AE19" s="138">
        <f t="shared" si="2"/>
        <v>-1.0540739959952194E-4</v>
      </c>
    </row>
    <row r="20" spans="1:31" x14ac:dyDescent="0.25">
      <c r="W20" s="133">
        <v>42611</v>
      </c>
      <c r="X20" s="10">
        <v>95.07</v>
      </c>
      <c r="Y20" s="10">
        <v>95.32</v>
      </c>
      <c r="Z20" s="10">
        <v>94.46</v>
      </c>
      <c r="AA20" s="10">
        <v>94.87</v>
      </c>
      <c r="AB20" s="95">
        <v>7903000</v>
      </c>
      <c r="AC20" s="10">
        <v>94.87</v>
      </c>
      <c r="AD20" s="2">
        <f t="shared" si="1"/>
        <v>0.85999999999999943</v>
      </c>
      <c r="AE20" s="138">
        <f t="shared" si="2"/>
        <v>-3.5710534607708011E-3</v>
      </c>
    </row>
    <row r="21" spans="1:31" x14ac:dyDescent="0.25">
      <c r="W21" s="133">
        <v>42608</v>
      </c>
      <c r="X21" s="10">
        <v>95.66</v>
      </c>
      <c r="Y21" s="10">
        <v>96.13</v>
      </c>
      <c r="Z21" s="10">
        <v>94.75</v>
      </c>
      <c r="AA21" s="10">
        <v>95.21</v>
      </c>
      <c r="AB21" s="95">
        <v>6019600</v>
      </c>
      <c r="AC21" s="10">
        <v>95.21</v>
      </c>
      <c r="AD21" s="2">
        <f t="shared" si="1"/>
        <v>1.3799999999999955</v>
      </c>
      <c r="AE21" s="138">
        <f t="shared" si="2"/>
        <v>-3.5583464154893552E-3</v>
      </c>
    </row>
    <row r="22" spans="1:31" x14ac:dyDescent="0.25">
      <c r="W22" s="133">
        <v>42607</v>
      </c>
      <c r="X22" s="10">
        <v>95.62</v>
      </c>
      <c r="Y22" s="10">
        <v>95.82</v>
      </c>
      <c r="Z22" s="10">
        <v>95.41</v>
      </c>
      <c r="AA22" s="10">
        <v>95.55</v>
      </c>
      <c r="AB22" s="95">
        <v>4518700</v>
      </c>
      <c r="AC22" s="10">
        <v>95.55</v>
      </c>
      <c r="AD22" s="2">
        <f t="shared" si="1"/>
        <v>0.40999999999999659</v>
      </c>
      <c r="AE22" s="138">
        <f t="shared" si="2"/>
        <v>-2.8177833437694755E-3</v>
      </c>
    </row>
    <row r="23" spans="1:31" x14ac:dyDescent="0.25">
      <c r="W23" s="133">
        <v>42606</v>
      </c>
      <c r="X23" s="10">
        <v>96.01</v>
      </c>
      <c r="Y23" s="10">
        <v>96.22</v>
      </c>
      <c r="Z23" s="10">
        <v>95.51</v>
      </c>
      <c r="AA23" s="10">
        <v>95.82</v>
      </c>
      <c r="AB23" s="95">
        <v>5912500</v>
      </c>
      <c r="AC23" s="10">
        <v>95.82</v>
      </c>
      <c r="AD23" s="2">
        <f t="shared" si="1"/>
        <v>0.70999999999999375</v>
      </c>
      <c r="AE23" s="138">
        <f t="shared" si="2"/>
        <v>-1.5629884338856925E-3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42605</v>
      </c>
      <c r="X24" s="10">
        <v>96.13</v>
      </c>
      <c r="Y24" s="10">
        <v>96.43</v>
      </c>
      <c r="Z24" s="10">
        <v>95.8</v>
      </c>
      <c r="AA24" s="10">
        <v>95.97</v>
      </c>
      <c r="AB24" s="95">
        <v>4996300</v>
      </c>
      <c r="AC24" s="10">
        <v>95.97</v>
      </c>
      <c r="AD24" s="2">
        <f t="shared" si="1"/>
        <v>0.63000000000000966</v>
      </c>
      <c r="AE24" s="138">
        <f t="shared" si="2"/>
        <v>1.0430791697089159E-3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42604</v>
      </c>
      <c r="X25" s="10">
        <v>96.47</v>
      </c>
      <c r="Y25" s="10">
        <v>96.47</v>
      </c>
      <c r="Z25" s="10">
        <v>95.65</v>
      </c>
      <c r="AA25" s="10">
        <v>95.87</v>
      </c>
      <c r="AB25" s="95">
        <v>5495300</v>
      </c>
      <c r="AC25" s="10">
        <v>95.87</v>
      </c>
      <c r="AD25" s="2">
        <f t="shared" si="1"/>
        <v>0.81999999999999318</v>
      </c>
      <c r="AE25" s="138">
        <f t="shared" si="2"/>
        <v>-5.3947504927897016E-3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42601</v>
      </c>
      <c r="X26" s="10">
        <v>96.4</v>
      </c>
      <c r="Y26" s="10">
        <v>96.79</v>
      </c>
      <c r="Z26" s="10">
        <v>96.05</v>
      </c>
      <c r="AA26" s="10">
        <v>96.39</v>
      </c>
      <c r="AB26" s="95">
        <v>6362400</v>
      </c>
      <c r="AC26" s="10">
        <v>96.39</v>
      </c>
      <c r="AD26" s="2">
        <f t="shared" si="1"/>
        <v>0.74000000000000909</v>
      </c>
      <c r="AE26" s="138">
        <f t="shared" si="2"/>
        <v>-2.6901189860321084E-3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42600</v>
      </c>
      <c r="X27" s="10">
        <v>96.87</v>
      </c>
      <c r="Y27" s="10">
        <v>97.12</v>
      </c>
      <c r="Z27" s="10">
        <v>96.55</v>
      </c>
      <c r="AA27" s="10">
        <v>96.65</v>
      </c>
      <c r="AB27" s="95">
        <v>5250700</v>
      </c>
      <c r="AC27" s="10">
        <v>96.65</v>
      </c>
      <c r="AD27" s="2">
        <f t="shared" si="1"/>
        <v>0.57000000000000739</v>
      </c>
      <c r="AE27" s="138">
        <f t="shared" si="2"/>
        <v>-2.2710849592236793E-3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42599</v>
      </c>
      <c r="X28" s="10">
        <v>96.84</v>
      </c>
      <c r="Y28" s="10">
        <v>96.97</v>
      </c>
      <c r="Z28" s="10">
        <v>96.52</v>
      </c>
      <c r="AA28" s="10">
        <v>96.87</v>
      </c>
      <c r="AB28" s="95">
        <v>5697300</v>
      </c>
      <c r="AC28" s="10">
        <v>96.87</v>
      </c>
      <c r="AD28" s="2">
        <f t="shared" si="1"/>
        <v>0.45000000000000284</v>
      </c>
      <c r="AE28" s="138">
        <f t="shared" si="2"/>
        <v>-1.0322047894295583E-4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42598</v>
      </c>
      <c r="X29" s="10">
        <v>96.86</v>
      </c>
      <c r="Y29" s="10">
        <v>97.25</v>
      </c>
      <c r="Z29" s="10">
        <v>96.27</v>
      </c>
      <c r="AA29" s="10">
        <v>96.88</v>
      </c>
      <c r="AB29" s="95">
        <v>5777800</v>
      </c>
      <c r="AC29" s="10">
        <v>96.88</v>
      </c>
      <c r="AD29" s="2">
        <f t="shared" si="1"/>
        <v>0.98000000000000398</v>
      </c>
      <c r="AE29" s="138">
        <f t="shared" si="2"/>
        <v>-2.2657054582904124E-3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42597</v>
      </c>
      <c r="X30" s="10">
        <v>97.35</v>
      </c>
      <c r="Y30" s="10">
        <v>97.61</v>
      </c>
      <c r="Z30" s="10">
        <v>96.92</v>
      </c>
      <c r="AA30" s="10">
        <v>97.1</v>
      </c>
      <c r="AB30" s="95">
        <v>5299600</v>
      </c>
      <c r="AC30" s="10">
        <v>97.1</v>
      </c>
      <c r="AD30" s="2">
        <f t="shared" si="1"/>
        <v>0.68999999999999773</v>
      </c>
      <c r="AE30" s="138">
        <f t="shared" si="2"/>
        <v>2.6848409748037039E-3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42594</v>
      </c>
      <c r="X31" s="10">
        <v>97.82</v>
      </c>
      <c r="Y31" s="10">
        <v>97.82</v>
      </c>
      <c r="Z31" s="10">
        <v>96.66</v>
      </c>
      <c r="AA31" s="10">
        <v>96.84</v>
      </c>
      <c r="AB31" s="95">
        <v>9360300</v>
      </c>
      <c r="AC31" s="10">
        <v>96.84</v>
      </c>
      <c r="AD31" s="2">
        <f t="shared" si="1"/>
        <v>1.1599999999999966</v>
      </c>
      <c r="AE31" s="138">
        <f t="shared" si="2"/>
        <v>-9.512120282295089E-3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42593</v>
      </c>
      <c r="X32" s="10">
        <v>98.2</v>
      </c>
      <c r="Y32" s="10">
        <v>98.39</v>
      </c>
      <c r="Z32" s="10">
        <v>97.15</v>
      </c>
      <c r="AA32" s="10">
        <v>97.77</v>
      </c>
      <c r="AB32" s="95">
        <v>9233900</v>
      </c>
      <c r="AC32" s="10">
        <v>97.77</v>
      </c>
      <c r="AD32" s="2">
        <f t="shared" si="1"/>
        <v>1.2399999999999949</v>
      </c>
      <c r="AE32" s="138">
        <f t="shared" si="2"/>
        <v>-9.1968117719198883E-4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42592</v>
      </c>
      <c r="X33" s="10">
        <v>96.7</v>
      </c>
      <c r="Y33" s="10">
        <v>99.27</v>
      </c>
      <c r="Z33" s="10">
        <v>95.85</v>
      </c>
      <c r="AA33" s="10">
        <v>97.86</v>
      </c>
      <c r="AB33" s="95">
        <v>27181300</v>
      </c>
      <c r="AC33" s="10">
        <v>97.86</v>
      </c>
      <c r="AD33" s="2">
        <f t="shared" si="1"/>
        <v>3.4200000000000017</v>
      </c>
      <c r="AE33" s="138">
        <f t="shared" si="2"/>
        <v>1.2309920347574277E-2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42591</v>
      </c>
      <c r="X34" s="10">
        <v>95.61</v>
      </c>
      <c r="Y34" s="10">
        <v>96.85</v>
      </c>
      <c r="Z34" s="10">
        <v>95.3</v>
      </c>
      <c r="AA34" s="10">
        <v>96.67</v>
      </c>
      <c r="AB34" s="95">
        <v>15548700</v>
      </c>
      <c r="AC34" s="10">
        <v>96.67</v>
      </c>
      <c r="AD34" s="2">
        <f t="shared" si="1"/>
        <v>1.5499999999999972</v>
      </c>
      <c r="AE34" s="138">
        <f t="shared" si="2"/>
        <v>9.6083550913839133E-3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42590</v>
      </c>
      <c r="X35" s="10">
        <v>96.11</v>
      </c>
      <c r="Y35" s="10">
        <v>96.29</v>
      </c>
      <c r="Z35" s="10">
        <v>95.58</v>
      </c>
      <c r="AA35" s="10">
        <v>95.75</v>
      </c>
      <c r="AB35" s="95">
        <v>7792000</v>
      </c>
      <c r="AC35" s="10">
        <v>95.75</v>
      </c>
      <c r="AD35" s="2">
        <f t="shared" si="1"/>
        <v>0.71000000000000796</v>
      </c>
      <c r="AE35" s="138">
        <f t="shared" si="2"/>
        <v>-8.3481164562249077E-4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42587</v>
      </c>
      <c r="X36" s="10">
        <v>95.4</v>
      </c>
      <c r="Y36" s="10">
        <v>96</v>
      </c>
      <c r="Z36" s="10">
        <v>95.35</v>
      </c>
      <c r="AA36" s="10">
        <v>95.83</v>
      </c>
      <c r="AB36" s="95">
        <v>6528500</v>
      </c>
      <c r="AC36" s="10">
        <v>95.83</v>
      </c>
      <c r="AD36" s="2">
        <f t="shared" si="1"/>
        <v>0.65000000000000568</v>
      </c>
      <c r="AE36" s="138">
        <f t="shared" si="2"/>
        <v>7.0407734342161632E-3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42586</v>
      </c>
      <c r="X37" s="10">
        <v>95.53</v>
      </c>
      <c r="Y37" s="10">
        <v>95.98</v>
      </c>
      <c r="Z37" s="10">
        <v>94.71</v>
      </c>
      <c r="AA37" s="10">
        <v>95.16</v>
      </c>
      <c r="AB37" s="95">
        <v>10038300</v>
      </c>
      <c r="AC37" s="10">
        <v>95.16</v>
      </c>
      <c r="AD37" s="2">
        <f t="shared" si="1"/>
        <v>1.2700000000000102</v>
      </c>
      <c r="AE37" s="138">
        <f t="shared" si="2"/>
        <v>-9.6784264751795801E-3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42585</v>
      </c>
      <c r="X38" s="10">
        <v>95.06</v>
      </c>
      <c r="Y38" s="10">
        <v>96.43</v>
      </c>
      <c r="Z38" s="10">
        <v>95</v>
      </c>
      <c r="AA38" s="10">
        <v>96.09</v>
      </c>
      <c r="AB38" s="95">
        <v>9068700</v>
      </c>
      <c r="AC38" s="10">
        <v>96.09</v>
      </c>
      <c r="AD38" s="2">
        <f t="shared" si="1"/>
        <v>1.4300000000000068</v>
      </c>
      <c r="AE38" s="138">
        <f t="shared" si="2"/>
        <v>1.1367224502683904E-2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42584</v>
      </c>
      <c r="X39" s="10">
        <v>95.35</v>
      </c>
      <c r="Y39" s="10">
        <v>95.75</v>
      </c>
      <c r="Z39" s="10">
        <v>94.56</v>
      </c>
      <c r="AA39" s="10">
        <v>95.01</v>
      </c>
      <c r="AB39" s="95">
        <v>7644100</v>
      </c>
      <c r="AC39" s="10">
        <v>95.01</v>
      </c>
      <c r="AD39" s="2">
        <f t="shared" si="1"/>
        <v>1.1899999999999977</v>
      </c>
      <c r="AE39" s="138">
        <f t="shared" si="2"/>
        <v>-5.5474146954155312E-3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67" t="s">
        <v>78</v>
      </c>
      <c r="P40" s="567"/>
      <c r="W40" s="133">
        <v>42583</v>
      </c>
      <c r="X40" s="10">
        <v>96.15</v>
      </c>
      <c r="Y40" s="10">
        <v>96.2</v>
      </c>
      <c r="Z40" s="10">
        <v>95.08</v>
      </c>
      <c r="AA40" s="10">
        <v>95.54</v>
      </c>
      <c r="AB40" s="95">
        <v>7131600</v>
      </c>
      <c r="AC40" s="10">
        <v>95.54</v>
      </c>
      <c r="AD40" s="2">
        <f t="shared" si="1"/>
        <v>1.1200000000000045</v>
      </c>
      <c r="AE40" s="138">
        <f t="shared" si="2"/>
        <v>-4.2730588848358675E-3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102.59700000000001</v>
      </c>
      <c r="Q41" s="2"/>
      <c r="W41" s="133">
        <v>42580</v>
      </c>
      <c r="X41" s="10">
        <v>95.85</v>
      </c>
      <c r="Y41" s="10">
        <v>96.38</v>
      </c>
      <c r="Z41" s="10">
        <v>95.85</v>
      </c>
      <c r="AA41" s="10">
        <v>95.95</v>
      </c>
      <c r="AB41" s="95">
        <v>8264000</v>
      </c>
      <c r="AC41" s="10">
        <v>95.95</v>
      </c>
      <c r="AD41" s="2">
        <f t="shared" si="1"/>
        <v>0.53000000000000114</v>
      </c>
      <c r="AE41" s="138">
        <f t="shared" si="2"/>
        <v>4.1705765822142027E-4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101.6643</v>
      </c>
      <c r="Q42" s="2"/>
      <c r="T42" s="91" t="s">
        <v>113</v>
      </c>
      <c r="W42" s="133">
        <v>42579</v>
      </c>
      <c r="X42" s="10">
        <v>96.4</v>
      </c>
      <c r="Y42" s="10">
        <v>96.49</v>
      </c>
      <c r="Z42" s="10">
        <v>95.82</v>
      </c>
      <c r="AA42" s="10">
        <v>95.91</v>
      </c>
      <c r="AB42" s="95">
        <v>7713500</v>
      </c>
      <c r="AC42" s="10">
        <v>95.91</v>
      </c>
      <c r="AD42" s="2">
        <f t="shared" si="1"/>
        <v>0.67000000000000171</v>
      </c>
      <c r="AE42" s="138">
        <f t="shared" si="2"/>
        <v>-4.3600124571784304E-3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100.7316</v>
      </c>
      <c r="Q43" s="2"/>
      <c r="T43" s="128" t="s">
        <v>98</v>
      </c>
      <c r="U43" s="98">
        <v>93.41</v>
      </c>
      <c r="W43" s="133">
        <v>42578</v>
      </c>
      <c r="X43" s="10">
        <v>96.7</v>
      </c>
      <c r="Y43" s="10">
        <v>96.93</v>
      </c>
      <c r="Z43" s="10">
        <v>95.86</v>
      </c>
      <c r="AA43" s="10">
        <v>96.33</v>
      </c>
      <c r="AB43" s="95">
        <v>6911400</v>
      </c>
      <c r="AC43" s="10">
        <v>96.33</v>
      </c>
      <c r="AD43" s="2">
        <f t="shared" si="1"/>
        <v>1.0700000000000074</v>
      </c>
      <c r="AE43" s="138">
        <f t="shared" si="2"/>
        <v>-3.7232392181197893E-3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99.798900000000003</v>
      </c>
      <c r="Q44" s="2"/>
      <c r="T44" s="93" t="s">
        <v>99</v>
      </c>
      <c r="U44" s="88">
        <v>93.07</v>
      </c>
      <c r="W44" s="133">
        <v>42577</v>
      </c>
      <c r="X44" s="10">
        <v>97.02</v>
      </c>
      <c r="Y44" s="10">
        <v>97.16</v>
      </c>
      <c r="Z44" s="10">
        <v>96.34</v>
      </c>
      <c r="AA44" s="10">
        <v>96.69</v>
      </c>
      <c r="AB44" s="95">
        <v>6274800</v>
      </c>
      <c r="AC44" s="10">
        <v>96.69</v>
      </c>
      <c r="AD44" s="2">
        <f t="shared" si="1"/>
        <v>0.81999999999999318</v>
      </c>
      <c r="AE44" s="138">
        <f t="shared" si="2"/>
        <v>-7.1875962624500245E-3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98.866200000000006</v>
      </c>
      <c r="Q45" s="2"/>
      <c r="T45" s="93" t="s">
        <v>100</v>
      </c>
      <c r="U45" s="88" t="s">
        <v>509</v>
      </c>
      <c r="W45" s="133">
        <v>42576</v>
      </c>
      <c r="X45" s="10">
        <v>97.9</v>
      </c>
      <c r="Y45" s="10">
        <v>98.06</v>
      </c>
      <c r="Z45" s="10">
        <v>97.25</v>
      </c>
      <c r="AA45" s="10">
        <v>97.39</v>
      </c>
      <c r="AB45" s="95">
        <v>4825500</v>
      </c>
      <c r="AC45" s="10">
        <v>97.39</v>
      </c>
      <c r="AD45" s="2">
        <f t="shared" si="1"/>
        <v>0.81000000000000227</v>
      </c>
      <c r="AE45" s="138">
        <f t="shared" si="2"/>
        <v>-3.274997441408134E-3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97.933499999999995</v>
      </c>
      <c r="Q46" s="2"/>
      <c r="T46" s="93" t="s">
        <v>101</v>
      </c>
      <c r="U46" s="88" t="s">
        <v>510</v>
      </c>
      <c r="W46" s="133">
        <v>42573</v>
      </c>
      <c r="X46" s="10">
        <v>98.39</v>
      </c>
      <c r="Y46" s="10">
        <v>98.42</v>
      </c>
      <c r="Z46" s="10">
        <v>97.47</v>
      </c>
      <c r="AA46" s="10">
        <v>97.71</v>
      </c>
      <c r="AB46" s="95">
        <v>5381700</v>
      </c>
      <c r="AC46" s="10">
        <v>97.71</v>
      </c>
      <c r="AD46" s="2">
        <f t="shared" si="1"/>
        <v>0.95000000000000284</v>
      </c>
      <c r="AE46" s="138">
        <f t="shared" si="2"/>
        <v>-3.06091215182136E-3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97.000799999999998</v>
      </c>
      <c r="Q47" s="2"/>
      <c r="T47" s="93" t="s">
        <v>102</v>
      </c>
      <c r="U47" s="88">
        <v>108.93</v>
      </c>
      <c r="W47" s="133">
        <v>42572</v>
      </c>
      <c r="X47" s="10">
        <v>98.17</v>
      </c>
      <c r="Y47" s="10">
        <v>99.13</v>
      </c>
      <c r="Z47" s="10">
        <v>97.62</v>
      </c>
      <c r="AA47" s="10">
        <v>98.01</v>
      </c>
      <c r="AB47" s="95">
        <v>6726600</v>
      </c>
      <c r="AC47" s="10">
        <v>98.01</v>
      </c>
      <c r="AD47" s="2">
        <f t="shared" si="1"/>
        <v>1.5099999999999909</v>
      </c>
      <c r="AE47" s="138">
        <f t="shared" si="2"/>
        <v>-2.1380574221135928E-3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96.068100000000001</v>
      </c>
      <c r="Q48" s="2"/>
      <c r="T48" s="93" t="s">
        <v>103</v>
      </c>
      <c r="U48" s="88">
        <v>1.45075</v>
      </c>
      <c r="W48" s="133">
        <v>42571</v>
      </c>
      <c r="X48" s="10">
        <v>98.65</v>
      </c>
      <c r="Y48" s="10">
        <v>98.69</v>
      </c>
      <c r="Z48" s="10">
        <v>97.14</v>
      </c>
      <c r="AA48" s="10">
        <v>98.22</v>
      </c>
      <c r="AB48" s="95">
        <v>10664900</v>
      </c>
      <c r="AC48" s="10">
        <v>98.22</v>
      </c>
      <c r="AD48" s="2">
        <f t="shared" si="1"/>
        <v>1.5499999999999972</v>
      </c>
      <c r="AE48" s="138">
        <f t="shared" si="2"/>
        <v>-1.2566602995878196E-2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95.135400000000004</v>
      </c>
      <c r="Q49" s="2"/>
      <c r="T49" s="93" t="s">
        <v>104</v>
      </c>
      <c r="U49" s="88" t="s">
        <v>369</v>
      </c>
      <c r="W49" s="133">
        <v>42570</v>
      </c>
      <c r="X49" s="10">
        <v>99.81</v>
      </c>
      <c r="Y49" s="10">
        <v>99.99</v>
      </c>
      <c r="Z49" s="10">
        <v>99.36</v>
      </c>
      <c r="AA49" s="10">
        <v>99.47</v>
      </c>
      <c r="AB49" s="95">
        <v>5742700</v>
      </c>
      <c r="AC49" s="10">
        <v>99.47</v>
      </c>
      <c r="AD49" s="2">
        <f t="shared" si="1"/>
        <v>0.62999999999999545</v>
      </c>
      <c r="AE49" s="138">
        <f t="shared" si="2"/>
        <v>-6.7898152770844433E-3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94.202699999999993</v>
      </c>
      <c r="Q50" s="2"/>
      <c r="T50" s="93"/>
      <c r="U50" s="88"/>
      <c r="W50" s="133">
        <v>42569</v>
      </c>
      <c r="X50" s="10">
        <v>99.9</v>
      </c>
      <c r="Y50" s="10">
        <v>100.71</v>
      </c>
      <c r="Z50" s="10">
        <v>99.87</v>
      </c>
      <c r="AA50" s="10">
        <v>100.15</v>
      </c>
      <c r="AB50" s="95">
        <v>5051300</v>
      </c>
      <c r="AC50" s="10">
        <v>100.15</v>
      </c>
      <c r="AD50" s="2">
        <f t="shared" si="1"/>
        <v>0.8399999999999892</v>
      </c>
      <c r="AE50" s="138">
        <f t="shared" si="2"/>
        <v>3.507014028056199E-3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93.27</v>
      </c>
      <c r="Q51" s="2"/>
      <c r="T51" s="93" t="s">
        <v>105</v>
      </c>
      <c r="U51" s="88" t="s">
        <v>511</v>
      </c>
      <c r="W51" s="133">
        <v>42566</v>
      </c>
      <c r="X51" s="10">
        <v>100.42</v>
      </c>
      <c r="Y51" s="10">
        <v>100.54</v>
      </c>
      <c r="Z51" s="10">
        <v>99.54</v>
      </c>
      <c r="AA51" s="10">
        <v>99.8</v>
      </c>
      <c r="AB51" s="95">
        <v>5764400</v>
      </c>
      <c r="AC51" s="10">
        <v>99.8</v>
      </c>
      <c r="AD51" s="2">
        <f t="shared" si="1"/>
        <v>1</v>
      </c>
      <c r="AE51" s="138">
        <f t="shared" si="2"/>
        <v>-1.7005101530459532E-3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92.337299999999999</v>
      </c>
      <c r="Q52" s="2"/>
      <c r="T52" s="93" t="s">
        <v>106</v>
      </c>
      <c r="U52" s="88" t="s">
        <v>316</v>
      </c>
      <c r="W52" s="133">
        <v>42565</v>
      </c>
      <c r="X52" s="10">
        <v>100.42</v>
      </c>
      <c r="Y52" s="10">
        <v>100.8</v>
      </c>
      <c r="Z52" s="10">
        <v>99.68</v>
      </c>
      <c r="AA52" s="10">
        <v>99.97</v>
      </c>
      <c r="AB52" s="95">
        <v>7461500</v>
      </c>
      <c r="AC52" s="10">
        <v>99.97</v>
      </c>
      <c r="AD52" s="2">
        <f t="shared" si="1"/>
        <v>1.1199999999999903</v>
      </c>
      <c r="AE52" s="138">
        <f t="shared" si="2"/>
        <v>9.0108129755717137E-4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91.404599999999988</v>
      </c>
      <c r="Q53" s="2"/>
      <c r="T53" s="93" t="s">
        <v>107</v>
      </c>
      <c r="U53" s="90">
        <v>4407725</v>
      </c>
      <c r="W53" s="133">
        <v>42564</v>
      </c>
      <c r="X53" s="10">
        <v>100.46</v>
      </c>
      <c r="Y53" s="10">
        <v>100.8</v>
      </c>
      <c r="Z53" s="10">
        <v>99.85</v>
      </c>
      <c r="AA53" s="10">
        <v>99.88</v>
      </c>
      <c r="AB53" s="95">
        <v>5494700</v>
      </c>
      <c r="AC53" s="10">
        <v>99.88</v>
      </c>
      <c r="AD53" s="2">
        <f t="shared" si="1"/>
        <v>0.95000000000000284</v>
      </c>
      <c r="AE53" s="138">
        <f t="shared" si="2"/>
        <v>-3.1936127744511822E-3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90.471899999999991</v>
      </c>
      <c r="T54" s="93" t="s">
        <v>110</v>
      </c>
      <c r="U54" s="90">
        <v>7528660</v>
      </c>
      <c r="W54" s="133">
        <v>42563</v>
      </c>
      <c r="X54" s="10">
        <v>100.18</v>
      </c>
      <c r="Y54" s="10">
        <v>100.79</v>
      </c>
      <c r="Z54" s="10">
        <v>100</v>
      </c>
      <c r="AA54" s="10">
        <v>100.2</v>
      </c>
      <c r="AB54" s="95">
        <v>8508500</v>
      </c>
      <c r="AC54" s="10">
        <v>100.2</v>
      </c>
      <c r="AD54" s="2">
        <f t="shared" si="1"/>
        <v>0.79000000000000625</v>
      </c>
      <c r="AE54" s="138">
        <f t="shared" si="2"/>
        <v>2.2004400880175634E-3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89.539199999999994</v>
      </c>
      <c r="T55" s="93" t="s">
        <v>108</v>
      </c>
      <c r="U55" s="88" t="s">
        <v>512</v>
      </c>
      <c r="W55" s="133">
        <v>42562</v>
      </c>
      <c r="X55" s="10">
        <v>99.8</v>
      </c>
      <c r="Y55" s="10">
        <v>100.35</v>
      </c>
      <c r="Z55" s="10">
        <v>99.4</v>
      </c>
      <c r="AA55" s="10">
        <v>99.98</v>
      </c>
      <c r="AB55" s="95">
        <v>5428000</v>
      </c>
      <c r="AC55" s="10">
        <v>99.98</v>
      </c>
      <c r="AD55" s="2">
        <f t="shared" si="1"/>
        <v>0.94999999999998863</v>
      </c>
      <c r="AE55" s="138">
        <f t="shared" si="2"/>
        <v>3.6137321822926616E-3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88.606499999999997</v>
      </c>
      <c r="T56" s="93" t="s">
        <v>111</v>
      </c>
      <c r="U56" s="88">
        <v>16.760000000000002</v>
      </c>
      <c r="W56" s="133">
        <v>42559</v>
      </c>
      <c r="X56" s="10">
        <v>99.25</v>
      </c>
      <c r="Y56" s="10">
        <v>99.85</v>
      </c>
      <c r="Z56" s="10">
        <v>98.77</v>
      </c>
      <c r="AA56" s="10">
        <v>99.62</v>
      </c>
      <c r="AB56" s="95">
        <v>6045800</v>
      </c>
      <c r="AC56" s="10">
        <v>99.62</v>
      </c>
      <c r="AD56" s="2">
        <f t="shared" si="1"/>
        <v>1.0799999999999983</v>
      </c>
      <c r="AE56" s="138">
        <f t="shared" si="2"/>
        <v>1.2295498424956808E-2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87.673799999999986</v>
      </c>
      <c r="T57" s="93" t="s">
        <v>112</v>
      </c>
      <c r="U57" s="88">
        <v>5.56</v>
      </c>
      <c r="W57" s="133">
        <v>42558</v>
      </c>
      <c r="X57" s="10">
        <v>97.63</v>
      </c>
      <c r="Y57" s="10">
        <v>98.48</v>
      </c>
      <c r="Z57" s="10">
        <v>97.58</v>
      </c>
      <c r="AA57" s="10">
        <v>98.41</v>
      </c>
      <c r="AB57" s="95">
        <v>5146000</v>
      </c>
      <c r="AC57" s="10">
        <v>98.41</v>
      </c>
      <c r="AD57" s="2">
        <f t="shared" si="1"/>
        <v>0.90000000000000568</v>
      </c>
      <c r="AE57" s="138" t="e">
        <f t="shared" si="2"/>
        <v>#DIV/0!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86.741100000000003</v>
      </c>
      <c r="T58" s="93" t="s">
        <v>109</v>
      </c>
      <c r="U58" s="88" t="s">
        <v>513</v>
      </c>
      <c r="W58" s="133">
        <v>42558</v>
      </c>
      <c r="X58" s="10" t="s">
        <v>264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85.808400000000006</v>
      </c>
      <c r="W59" s="133">
        <v>42557</v>
      </c>
      <c r="X59" s="10">
        <v>97</v>
      </c>
      <c r="Y59" s="10">
        <v>98.52</v>
      </c>
      <c r="Z59" s="10">
        <v>96.76</v>
      </c>
      <c r="AA59" s="10">
        <v>98.45</v>
      </c>
      <c r="AB59" s="95">
        <v>6223300</v>
      </c>
      <c r="AC59" s="10">
        <v>97.74</v>
      </c>
      <c r="AD59" s="2">
        <f t="shared" si="1"/>
        <v>1.7599999999999909</v>
      </c>
      <c r="AE59" s="138">
        <f t="shared" si="2"/>
        <v>8.0445544554454962E-3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84.875699999999995</v>
      </c>
      <c r="W60" s="133">
        <v>42556</v>
      </c>
      <c r="X60" s="10">
        <v>97.77</v>
      </c>
      <c r="Y60" s="10">
        <v>98</v>
      </c>
      <c r="Z60" s="10">
        <v>97.17</v>
      </c>
      <c r="AA60" s="10">
        <v>97.66</v>
      </c>
      <c r="AB60" s="95">
        <v>5846400</v>
      </c>
      <c r="AC60" s="10">
        <v>96.96</v>
      </c>
      <c r="AD60" s="2">
        <f t="shared" si="1"/>
        <v>0.82999999999999829</v>
      </c>
      <c r="AE60" s="138">
        <f t="shared" si="2"/>
        <v>-3.6991368680641123E-3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83.942999999999998</v>
      </c>
      <c r="W61" s="133">
        <v>42552</v>
      </c>
      <c r="X61" s="10">
        <v>97.75</v>
      </c>
      <c r="Y61" s="10">
        <v>98.64</v>
      </c>
      <c r="Z61" s="10">
        <v>97.71</v>
      </c>
      <c r="AA61" s="10">
        <v>98.03</v>
      </c>
      <c r="AB61" s="95">
        <v>5681600</v>
      </c>
      <c r="AC61" s="10">
        <v>97.32</v>
      </c>
      <c r="AD61" s="2">
        <f t="shared" si="1"/>
        <v>0.93000000000000682</v>
      </c>
      <c r="AE61" s="138">
        <f t="shared" si="2"/>
        <v>2.1624961383996943E-3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42551</v>
      </c>
      <c r="X62" s="10">
        <v>97.1</v>
      </c>
      <c r="Y62" s="10">
        <v>98.07</v>
      </c>
      <c r="Z62" s="10">
        <v>96.88</v>
      </c>
      <c r="AA62" s="10">
        <v>97.82</v>
      </c>
      <c r="AB62" s="95">
        <v>7189500</v>
      </c>
      <c r="AC62" s="10">
        <v>97.11</v>
      </c>
      <c r="AD62" s="2">
        <f t="shared" si="1"/>
        <v>1.1899999999999977</v>
      </c>
      <c r="AE62" s="138">
        <f t="shared" si="2"/>
        <v>8.6206896551723755E-3</v>
      </c>
    </row>
    <row r="63" spans="2:31" x14ac:dyDescent="0.25">
      <c r="W63" s="133">
        <v>42550</v>
      </c>
      <c r="X63" s="10">
        <v>96.91</v>
      </c>
      <c r="Y63" s="10">
        <v>97.29</v>
      </c>
      <c r="Z63" s="10">
        <v>96.28</v>
      </c>
      <c r="AA63" s="10">
        <v>96.98</v>
      </c>
      <c r="AB63" s="95">
        <v>6563600</v>
      </c>
      <c r="AC63" s="10">
        <v>96.28</v>
      </c>
      <c r="AD63" s="2">
        <f t="shared" si="1"/>
        <v>1.0100000000000051</v>
      </c>
      <c r="AE63" s="138">
        <f t="shared" si="2"/>
        <v>9.6476510067113885E-3</v>
      </c>
    </row>
    <row r="64" spans="2:31" x14ac:dyDescent="0.25">
      <c r="W64" s="133">
        <v>42549</v>
      </c>
      <c r="X64" s="10">
        <v>95.46</v>
      </c>
      <c r="Y64" s="10">
        <v>96.28</v>
      </c>
      <c r="Z64" s="10">
        <v>95.14</v>
      </c>
      <c r="AA64" s="10">
        <v>96.05</v>
      </c>
      <c r="AB64" s="95">
        <v>7143100</v>
      </c>
      <c r="AC64" s="10">
        <v>95.36</v>
      </c>
      <c r="AD64" s="2">
        <f t="shared" si="1"/>
        <v>1.1400000000000006</v>
      </c>
      <c r="AE64" s="138">
        <f t="shared" si="2"/>
        <v>1.7716115261472654E-2</v>
      </c>
    </row>
    <row r="65" spans="23:31" x14ac:dyDescent="0.25">
      <c r="W65" s="133">
        <v>42548</v>
      </c>
      <c r="X65" s="10">
        <v>94.91</v>
      </c>
      <c r="Y65" s="10">
        <v>95.23</v>
      </c>
      <c r="Z65" s="10">
        <v>94</v>
      </c>
      <c r="AA65" s="10">
        <v>94.38</v>
      </c>
      <c r="AB65" s="95">
        <v>9438400</v>
      </c>
      <c r="AC65" s="10">
        <v>93.7</v>
      </c>
      <c r="AD65" s="2">
        <f t="shared" si="1"/>
        <v>1.230000000000004</v>
      </c>
      <c r="AE65" s="138">
        <f t="shared" si="2"/>
        <v>-1.3995580343049596E-2</v>
      </c>
    </row>
    <row r="66" spans="23:31" x14ac:dyDescent="0.25">
      <c r="W66" s="133">
        <v>42545</v>
      </c>
      <c r="X66" s="10">
        <v>96.01</v>
      </c>
      <c r="Y66" s="10">
        <v>97.28</v>
      </c>
      <c r="Z66" s="10">
        <v>95.14</v>
      </c>
      <c r="AA66" s="10">
        <v>95.72</v>
      </c>
      <c r="AB66" s="95">
        <v>15079900</v>
      </c>
      <c r="AC66" s="10">
        <v>95.03</v>
      </c>
      <c r="AD66" s="2">
        <f t="shared" si="1"/>
        <v>2.1400000000000006</v>
      </c>
      <c r="AE66" s="138">
        <f t="shared" si="2"/>
        <v>-3.3363849048926864E-2</v>
      </c>
    </row>
    <row r="67" spans="23:31" x14ac:dyDescent="0.25">
      <c r="W67" s="133">
        <v>42544</v>
      </c>
      <c r="X67" s="10">
        <v>99.44</v>
      </c>
      <c r="Y67" s="10">
        <v>99.62</v>
      </c>
      <c r="Z67" s="10">
        <v>98.61</v>
      </c>
      <c r="AA67" s="10">
        <v>99.02</v>
      </c>
      <c r="AB67" s="95">
        <v>5826100</v>
      </c>
      <c r="AC67" s="10">
        <v>98.31</v>
      </c>
      <c r="AD67" s="2">
        <f>Y67-Z67</f>
        <v>1.0100000000000051</v>
      </c>
      <c r="AE67" s="138" t="e">
        <f>AC67/#REF!-1</f>
        <v>#REF!</v>
      </c>
    </row>
    <row r="68" spans="23:31" x14ac:dyDescent="0.25">
      <c r="W68" s="133">
        <v>42543</v>
      </c>
      <c r="X68" s="10">
        <v>99.08</v>
      </c>
      <c r="Y68" s="10">
        <v>99.62</v>
      </c>
      <c r="Z68" s="10">
        <v>98.7</v>
      </c>
      <c r="AA68" s="10">
        <v>98.79</v>
      </c>
      <c r="AB68" s="95">
        <v>4948900</v>
      </c>
      <c r="AC68" s="10">
        <v>98.08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62">
    <cfRule type="expression" dxfId="109" priority="11">
      <formula>F32&gt;0</formula>
    </cfRule>
    <cfRule type="expression" dxfId="108" priority="12">
      <formula>F32&lt;0</formula>
    </cfRule>
  </conditionalFormatting>
  <conditionalFormatting sqref="F32:F62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62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42636</v>
      </c>
      <c r="X2" s="9">
        <v>4.38</v>
      </c>
      <c r="Y2" s="9">
        <v>4.3899999999999997</v>
      </c>
      <c r="Z2" s="9">
        <v>4.28</v>
      </c>
      <c r="AA2" s="9">
        <v>4.33</v>
      </c>
      <c r="AB2" s="104">
        <v>19227600</v>
      </c>
      <c r="AC2" s="9">
        <v>4.33</v>
      </c>
      <c r="AD2" s="40">
        <f>Y2-Z2</f>
        <v>0.10999999999999943</v>
      </c>
      <c r="AE2" s="162">
        <f>AC2/AC3-1</f>
        <v>0</v>
      </c>
    </row>
    <row r="3" spans="1:31" x14ac:dyDescent="0.25">
      <c r="A3" s="23" t="s">
        <v>71</v>
      </c>
      <c r="B3" s="527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42635</v>
      </c>
      <c r="X3" s="9">
        <v>4.18</v>
      </c>
      <c r="Y3" s="9">
        <v>4.37</v>
      </c>
      <c r="Z3" s="9">
        <v>4.1100000000000003</v>
      </c>
      <c r="AA3" s="9">
        <v>4.33</v>
      </c>
      <c r="AB3" s="104">
        <v>44037400</v>
      </c>
      <c r="AC3" s="9">
        <v>4.33</v>
      </c>
      <c r="AD3" s="40">
        <f t="shared" ref="AD3:AD66" si="0">Y3-Z3</f>
        <v>0.25999999999999979</v>
      </c>
      <c r="AE3" s="162">
        <f t="shared" ref="AE3:AE66" si="1">AC3/AC4-1</f>
        <v>4.8426150121065437E-2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4.33</v>
      </c>
      <c r="R4" s="529">
        <v>0</v>
      </c>
      <c r="T4" s="163"/>
      <c r="W4" s="110">
        <v>42634</v>
      </c>
      <c r="X4" s="9">
        <v>4.21</v>
      </c>
      <c r="Y4" s="9">
        <v>4.29</v>
      </c>
      <c r="Z4" s="9">
        <v>4.07</v>
      </c>
      <c r="AA4" s="9">
        <v>4.13</v>
      </c>
      <c r="AB4" s="104">
        <v>45243600</v>
      </c>
      <c r="AC4" s="9">
        <v>4.13</v>
      </c>
      <c r="AD4" s="40">
        <f t="shared" si="0"/>
        <v>0.21999999999999975</v>
      </c>
      <c r="AE4" s="162">
        <f t="shared" si="1"/>
        <v>-1.9002375296912177E-2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1732</v>
      </c>
      <c r="W5" s="110">
        <v>42633</v>
      </c>
      <c r="X5" s="9">
        <v>4.3099999999999996</v>
      </c>
      <c r="Y5" s="9">
        <v>4.33</v>
      </c>
      <c r="Z5" s="9">
        <v>4.21</v>
      </c>
      <c r="AA5" s="9">
        <v>4.21</v>
      </c>
      <c r="AB5" s="104">
        <v>21813100</v>
      </c>
      <c r="AC5" s="9">
        <v>4.21</v>
      </c>
      <c r="AD5" s="40">
        <f t="shared" si="0"/>
        <v>0.12000000000000011</v>
      </c>
      <c r="AE5" s="162">
        <f t="shared" si="1"/>
        <v>-2.0930232558139528E-2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42632</v>
      </c>
      <c r="X6" s="9">
        <v>4.28</v>
      </c>
      <c r="Y6" s="9">
        <v>4.3099999999999996</v>
      </c>
      <c r="Z6" s="9">
        <v>4.21</v>
      </c>
      <c r="AA6" s="9">
        <v>4.3</v>
      </c>
      <c r="AB6" s="104">
        <v>21542400</v>
      </c>
      <c r="AC6" s="9">
        <v>4.3</v>
      </c>
      <c r="AD6" s="40">
        <f t="shared" si="0"/>
        <v>9.9999999999999645E-2</v>
      </c>
      <c r="AE6" s="162">
        <f t="shared" si="1"/>
        <v>4.6728971962615162E-3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502.89000000000033</v>
      </c>
      <c r="R7" s="30">
        <v>42667</v>
      </c>
      <c r="W7" s="110">
        <v>42629</v>
      </c>
      <c r="X7" s="9">
        <v>4.3</v>
      </c>
      <c r="Y7" s="9">
        <v>4.33</v>
      </c>
      <c r="Z7" s="9">
        <v>4.0999999999999996</v>
      </c>
      <c r="AA7" s="9">
        <v>4.28</v>
      </c>
      <c r="AB7" s="104">
        <v>53904700</v>
      </c>
      <c r="AC7" s="9">
        <v>4.28</v>
      </c>
      <c r="AD7" s="40">
        <f t="shared" si="0"/>
        <v>0.23000000000000043</v>
      </c>
      <c r="AE7" s="162">
        <f t="shared" si="1"/>
        <v>-1.6091954022988353E-2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67.960000000000036</v>
      </c>
      <c r="W8" s="110">
        <v>42628</v>
      </c>
      <c r="X8" s="9">
        <v>4.4000000000000004</v>
      </c>
      <c r="Y8" s="9">
        <v>4.4400000000000004</v>
      </c>
      <c r="Z8" s="9">
        <v>4.33</v>
      </c>
      <c r="AA8" s="9">
        <v>4.3499999999999996</v>
      </c>
      <c r="AB8" s="104">
        <v>18543200</v>
      </c>
      <c r="AC8" s="9">
        <v>4.3499999999999996</v>
      </c>
      <c r="AD8" s="40">
        <f t="shared" si="0"/>
        <v>0.11000000000000032</v>
      </c>
      <c r="AE8" s="162">
        <f t="shared" si="1"/>
        <v>-9.1116173120728838E-3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4.0840364414316987E-2</v>
      </c>
      <c r="W9" s="110">
        <v>42627</v>
      </c>
      <c r="X9" s="9">
        <v>4.49</v>
      </c>
      <c r="Y9" s="9">
        <v>4.51</v>
      </c>
      <c r="Z9" s="9">
        <v>4.3899999999999997</v>
      </c>
      <c r="AA9" s="9">
        <v>4.3899999999999997</v>
      </c>
      <c r="AB9" s="104">
        <v>18932400</v>
      </c>
      <c r="AC9" s="9">
        <v>4.3899999999999997</v>
      </c>
      <c r="AD9" s="40">
        <f t="shared" si="0"/>
        <v>0.12000000000000011</v>
      </c>
      <c r="AE9" s="162">
        <f t="shared" si="1"/>
        <v>-2.008928571428592E-2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42626</v>
      </c>
      <c r="X10" s="9">
        <v>4.54</v>
      </c>
      <c r="Y10" s="9">
        <v>4.5599999999999996</v>
      </c>
      <c r="Z10" s="9">
        <v>4.34</v>
      </c>
      <c r="AA10" s="9">
        <v>4.4800000000000004</v>
      </c>
      <c r="AB10" s="104">
        <v>30774300</v>
      </c>
      <c r="AC10" s="9">
        <v>4.4800000000000004</v>
      </c>
      <c r="AD10" s="40">
        <f t="shared" si="0"/>
        <v>0.21999999999999975</v>
      </c>
      <c r="AE10" s="162" t="e">
        <f t="shared" si="1"/>
        <v>#DIV/0!</v>
      </c>
    </row>
    <row r="11" spans="1:31" x14ac:dyDescent="0.25">
      <c r="O11" s="11" t="s">
        <v>182</v>
      </c>
      <c r="P11" s="34"/>
      <c r="Q11" s="138">
        <f>VALUE(TRIM(CLEAN(MID(U58, FIND("(", U58)+1, 5))))</f>
        <v>9.7000000000000003E-2</v>
      </c>
      <c r="W11" s="110">
        <v>42626</v>
      </c>
      <c r="X11" s="9" t="s">
        <v>175</v>
      </c>
      <c r="Y11" s="9"/>
      <c r="Z11" s="9"/>
      <c r="AA11" s="9"/>
      <c r="AB11" s="104"/>
      <c r="AC11" s="9"/>
      <c r="AD11" s="40">
        <f t="shared" si="0"/>
        <v>0</v>
      </c>
      <c r="AE11" s="162">
        <f t="shared" si="1"/>
        <v>-1</v>
      </c>
    </row>
    <row r="12" spans="1:31" x14ac:dyDescent="0.25">
      <c r="W12" s="110">
        <v>42625</v>
      </c>
      <c r="X12" s="9">
        <v>4.55</v>
      </c>
      <c r="Y12" s="9">
        <v>4.6500000000000004</v>
      </c>
      <c r="Z12" s="9">
        <v>4.5</v>
      </c>
      <c r="AA12" s="9">
        <v>4.6399999999999997</v>
      </c>
      <c r="AB12" s="104">
        <v>24529400</v>
      </c>
      <c r="AC12" s="9">
        <v>4.54</v>
      </c>
      <c r="AD12" s="40">
        <f t="shared" si="0"/>
        <v>0.15000000000000036</v>
      </c>
      <c r="AE12" s="162">
        <f t="shared" si="1"/>
        <v>1.7937219730941756E-2</v>
      </c>
    </row>
    <row r="13" spans="1:31" x14ac:dyDescent="0.25">
      <c r="W13" s="110">
        <v>42622</v>
      </c>
      <c r="X13" s="9">
        <v>4.75</v>
      </c>
      <c r="Y13" s="9">
        <v>4.8</v>
      </c>
      <c r="Z13" s="9">
        <v>4.55</v>
      </c>
      <c r="AA13" s="9">
        <v>4.5599999999999996</v>
      </c>
      <c r="AB13" s="104">
        <v>26578600</v>
      </c>
      <c r="AC13" s="9">
        <v>4.46</v>
      </c>
      <c r="AD13" s="40">
        <f t="shared" si="0"/>
        <v>0.25</v>
      </c>
      <c r="AE13" s="162">
        <f t="shared" si="1"/>
        <v>-4.2918454935622408E-2</v>
      </c>
    </row>
    <row r="14" spans="1:31" x14ac:dyDescent="0.25">
      <c r="W14" s="110">
        <v>42621</v>
      </c>
      <c r="X14" s="9">
        <v>4.75</v>
      </c>
      <c r="Y14" s="9">
        <v>4.8</v>
      </c>
      <c r="Z14" s="9">
        <v>4.71</v>
      </c>
      <c r="AA14" s="9">
        <v>4.7699999999999996</v>
      </c>
      <c r="AB14" s="104">
        <v>15791200</v>
      </c>
      <c r="AC14" s="9">
        <v>4.66</v>
      </c>
      <c r="AD14" s="40">
        <f t="shared" si="0"/>
        <v>8.9999999999999858E-2</v>
      </c>
      <c r="AE14" s="162">
        <f t="shared" si="1"/>
        <v>8.6580086580085869E-3</v>
      </c>
    </row>
    <row r="15" spans="1:31" x14ac:dyDescent="0.25">
      <c r="W15" s="110">
        <v>42620</v>
      </c>
      <c r="X15" s="9">
        <v>4.7</v>
      </c>
      <c r="Y15" s="9">
        <v>4.78</v>
      </c>
      <c r="Z15" s="9">
        <v>4.68</v>
      </c>
      <c r="AA15" s="9">
        <v>4.7300000000000004</v>
      </c>
      <c r="AB15" s="104">
        <v>21574600</v>
      </c>
      <c r="AC15" s="9">
        <v>4.62</v>
      </c>
      <c r="AD15" s="40">
        <f t="shared" si="0"/>
        <v>0.10000000000000053</v>
      </c>
      <c r="AE15" s="162">
        <f t="shared" si="1"/>
        <v>1.0940919037199182E-2</v>
      </c>
    </row>
    <row r="16" spans="1:31" x14ac:dyDescent="0.25">
      <c r="W16" s="110">
        <v>42619</v>
      </c>
      <c r="X16" s="9">
        <v>4.62</v>
      </c>
      <c r="Y16" s="9">
        <v>4.71</v>
      </c>
      <c r="Z16" s="9">
        <v>4.5599999999999996</v>
      </c>
      <c r="AA16" s="9">
        <v>4.68</v>
      </c>
      <c r="AB16" s="104">
        <v>19632700</v>
      </c>
      <c r="AC16" s="9">
        <v>4.57</v>
      </c>
      <c r="AD16" s="40">
        <f t="shared" si="0"/>
        <v>0.15000000000000036</v>
      </c>
      <c r="AE16" s="162">
        <f t="shared" si="1"/>
        <v>2.4663677130045025E-2</v>
      </c>
    </row>
    <row r="17" spans="1:31" x14ac:dyDescent="0.25">
      <c r="H17" s="72"/>
      <c r="W17" s="110">
        <v>42615</v>
      </c>
      <c r="X17" s="9">
        <v>4.57</v>
      </c>
      <c r="Y17" s="9">
        <v>4.63</v>
      </c>
      <c r="Z17" s="9">
        <v>4.5</v>
      </c>
      <c r="AA17" s="9">
        <v>4.5599999999999996</v>
      </c>
      <c r="AB17" s="104">
        <v>15957400</v>
      </c>
      <c r="AC17" s="9">
        <v>4.46</v>
      </c>
      <c r="AD17" s="40">
        <f t="shared" si="0"/>
        <v>0.12999999999999989</v>
      </c>
      <c r="AE17" s="162">
        <f t="shared" si="1"/>
        <v>4.5045045045044585E-3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42614</v>
      </c>
      <c r="X18" s="9">
        <v>4.62</v>
      </c>
      <c r="Y18" s="9">
        <v>4.6399999999999997</v>
      </c>
      <c r="Z18" s="9">
        <v>4.5199999999999996</v>
      </c>
      <c r="AA18" s="9">
        <v>4.54</v>
      </c>
      <c r="AB18" s="104">
        <v>19165700</v>
      </c>
      <c r="AC18" s="9">
        <v>4.4400000000000004</v>
      </c>
      <c r="AD18" s="40">
        <f t="shared" si="0"/>
        <v>0.12000000000000011</v>
      </c>
      <c r="AE18" s="162">
        <f t="shared" si="1"/>
        <v>-1.3333333333333197E-2</v>
      </c>
    </row>
    <row r="19" spans="1:31" x14ac:dyDescent="0.25">
      <c r="W19" s="110">
        <v>42613</v>
      </c>
      <c r="X19" s="9">
        <v>4.58</v>
      </c>
      <c r="Y19" s="9">
        <v>4.66</v>
      </c>
      <c r="Z19" s="9">
        <v>4.58</v>
      </c>
      <c r="AA19" s="9">
        <v>4.5999999999999996</v>
      </c>
      <c r="AB19" s="104">
        <v>11228100</v>
      </c>
      <c r="AC19" s="9">
        <v>4.5</v>
      </c>
      <c r="AD19" s="40">
        <f t="shared" si="0"/>
        <v>8.0000000000000071E-2</v>
      </c>
      <c r="AE19" s="162">
        <f t="shared" si="1"/>
        <v>-6.6225165562914245E-3</v>
      </c>
    </row>
    <row r="20" spans="1:31" x14ac:dyDescent="0.25">
      <c r="W20" s="110">
        <v>42612</v>
      </c>
      <c r="X20" s="9">
        <v>4.6500000000000004</v>
      </c>
      <c r="Y20" s="9">
        <v>4.71</v>
      </c>
      <c r="Z20" s="9">
        <v>4.62</v>
      </c>
      <c r="AA20" s="9">
        <v>4.63</v>
      </c>
      <c r="AB20" s="104">
        <v>12559700</v>
      </c>
      <c r="AC20" s="9">
        <v>4.53</v>
      </c>
      <c r="AD20" s="40">
        <f t="shared" si="0"/>
        <v>8.9999999999999858E-2</v>
      </c>
      <c r="AE20" s="162">
        <f t="shared" si="1"/>
        <v>-4.395604395604269E-3</v>
      </c>
    </row>
    <row r="21" spans="1:31" x14ac:dyDescent="0.25">
      <c r="B21" s="554" t="s">
        <v>114</v>
      </c>
      <c r="C21" s="554" t="s">
        <v>150</v>
      </c>
      <c r="D21" s="555" t="s">
        <v>149</v>
      </c>
      <c r="E21" s="556" t="s">
        <v>151</v>
      </c>
      <c r="F21" s="557" t="s">
        <v>65</v>
      </c>
      <c r="G21" s="558" t="s">
        <v>155</v>
      </c>
      <c r="H21" s="557" t="s">
        <v>88</v>
      </c>
      <c r="I21" s="558" t="s">
        <v>159</v>
      </c>
      <c r="W21" s="110">
        <v>42611</v>
      </c>
      <c r="X21" s="9">
        <v>4.6399999999999997</v>
      </c>
      <c r="Y21" s="9">
        <v>4.71</v>
      </c>
      <c r="Z21" s="9">
        <v>4.62</v>
      </c>
      <c r="AA21" s="9">
        <v>4.66</v>
      </c>
      <c r="AB21" s="104">
        <v>13947700</v>
      </c>
      <c r="AC21" s="9">
        <v>4.55</v>
      </c>
      <c r="AD21" s="40">
        <f t="shared" si="0"/>
        <v>8.9999999999999858E-2</v>
      </c>
      <c r="AE21" s="162">
        <f t="shared" si="1"/>
        <v>8.8691796008868451E-3</v>
      </c>
    </row>
    <row r="22" spans="1:31" x14ac:dyDescent="0.25">
      <c r="B22" s="383">
        <v>42353</v>
      </c>
      <c r="C22" s="384">
        <v>250</v>
      </c>
      <c r="D22" s="559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42608</v>
      </c>
      <c r="X22" s="9">
        <v>4.6500000000000004</v>
      </c>
      <c r="Y22" s="9">
        <v>4.67</v>
      </c>
      <c r="Z22" s="9">
        <v>4.5999999999999996</v>
      </c>
      <c r="AA22" s="9">
        <v>4.6100000000000003</v>
      </c>
      <c r="AB22" s="104">
        <v>14266700</v>
      </c>
      <c r="AC22" s="9">
        <v>4.51</v>
      </c>
      <c r="AD22" s="40">
        <f t="shared" si="0"/>
        <v>7.0000000000000284E-2</v>
      </c>
      <c r="AE22" s="162">
        <f t="shared" si="1"/>
        <v>-2.2123893805309214E-3</v>
      </c>
    </row>
    <row r="23" spans="1:31" x14ac:dyDescent="0.25">
      <c r="B23" s="383">
        <v>42356</v>
      </c>
      <c r="C23" s="384">
        <v>250</v>
      </c>
      <c r="D23" s="559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42607</v>
      </c>
      <c r="X23" s="9">
        <v>4.67</v>
      </c>
      <c r="Y23" s="9">
        <v>4.6900000000000004</v>
      </c>
      <c r="Z23" s="9">
        <v>4.6100000000000003</v>
      </c>
      <c r="AA23" s="9">
        <v>4.62</v>
      </c>
      <c r="AB23" s="104">
        <v>9960900</v>
      </c>
      <c r="AC23" s="9">
        <v>4.5199999999999996</v>
      </c>
      <c r="AD23" s="40">
        <f t="shared" si="0"/>
        <v>8.0000000000000071E-2</v>
      </c>
      <c r="AE23" s="162">
        <f t="shared" si="1"/>
        <v>-6.593406593406681E-3</v>
      </c>
    </row>
    <row r="24" spans="1:31" x14ac:dyDescent="0.25">
      <c r="B24" s="383">
        <v>42382</v>
      </c>
      <c r="C24" s="384">
        <v>500</v>
      </c>
      <c r="D24" s="559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42606</v>
      </c>
      <c r="X24" s="9">
        <v>4.6500000000000004</v>
      </c>
      <c r="Y24" s="9">
        <v>4.7</v>
      </c>
      <c r="Z24" s="9">
        <v>4.6399999999999997</v>
      </c>
      <c r="AA24" s="9">
        <v>4.66</v>
      </c>
      <c r="AB24" s="104">
        <v>11191600</v>
      </c>
      <c r="AC24" s="9">
        <v>4.55</v>
      </c>
      <c r="AD24" s="40">
        <f t="shared" si="0"/>
        <v>6.0000000000000497E-2</v>
      </c>
      <c r="AE24" s="162">
        <f t="shared" si="1"/>
        <v>2.2026431718060735E-3</v>
      </c>
    </row>
    <row r="25" spans="1:31" x14ac:dyDescent="0.25">
      <c r="B25" s="383">
        <v>42398</v>
      </c>
      <c r="C25" s="384">
        <v>250</v>
      </c>
      <c r="D25" s="559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42605</v>
      </c>
      <c r="X25" s="9">
        <v>4.6900000000000004</v>
      </c>
      <c r="Y25" s="9">
        <v>4.7</v>
      </c>
      <c r="Z25" s="9">
        <v>4.62</v>
      </c>
      <c r="AA25" s="9">
        <v>4.6500000000000004</v>
      </c>
      <c r="AB25" s="104">
        <v>12520900</v>
      </c>
      <c r="AC25" s="9">
        <v>4.54</v>
      </c>
      <c r="AD25" s="40">
        <f t="shared" si="0"/>
        <v>8.0000000000000071E-2</v>
      </c>
      <c r="AE25" s="162">
        <f t="shared" si="1"/>
        <v>0</v>
      </c>
    </row>
    <row r="26" spans="1:31" x14ac:dyDescent="0.25">
      <c r="B26" s="383">
        <v>42402</v>
      </c>
      <c r="C26" s="384">
        <v>500</v>
      </c>
      <c r="D26" s="559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42604</v>
      </c>
      <c r="X26" s="9">
        <v>4.72</v>
      </c>
      <c r="Y26" s="9">
        <v>4.72</v>
      </c>
      <c r="Z26" s="9">
        <v>4.6100000000000003</v>
      </c>
      <c r="AA26" s="9">
        <v>4.6399999999999997</v>
      </c>
      <c r="AB26" s="104">
        <v>17513400</v>
      </c>
      <c r="AC26" s="9">
        <v>4.54</v>
      </c>
      <c r="AD26" s="40">
        <f t="shared" si="0"/>
        <v>0.10999999999999943</v>
      </c>
      <c r="AE26" s="162">
        <f t="shared" si="1"/>
        <v>-8.733624454148492E-3</v>
      </c>
    </row>
    <row r="27" spans="1:31" x14ac:dyDescent="0.25">
      <c r="B27" s="383">
        <v>42403</v>
      </c>
      <c r="C27" s="384">
        <v>500</v>
      </c>
      <c r="D27" s="559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42601</v>
      </c>
      <c r="X27" s="9">
        <v>4.8</v>
      </c>
      <c r="Y27" s="9">
        <v>4.8099999999999996</v>
      </c>
      <c r="Z27" s="9">
        <v>4.66</v>
      </c>
      <c r="AA27" s="9">
        <v>4.6900000000000004</v>
      </c>
      <c r="AB27" s="104">
        <v>16956700</v>
      </c>
      <c r="AC27" s="9">
        <v>4.58</v>
      </c>
      <c r="AD27" s="40">
        <f t="shared" si="0"/>
        <v>0.14999999999999947</v>
      </c>
      <c r="AE27" s="162">
        <f t="shared" si="1"/>
        <v>-1.9271948608136968E-2</v>
      </c>
    </row>
    <row r="28" spans="1:31" x14ac:dyDescent="0.25">
      <c r="B28" s="383">
        <v>42418</v>
      </c>
      <c r="C28" s="384">
        <v>250</v>
      </c>
      <c r="D28" s="559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42600</v>
      </c>
      <c r="X28" s="9">
        <v>4.7699999999999996</v>
      </c>
      <c r="Y28" s="9">
        <v>4.8</v>
      </c>
      <c r="Z28" s="9">
        <v>4.71</v>
      </c>
      <c r="AA28" s="9">
        <v>4.78</v>
      </c>
      <c r="AB28" s="104">
        <v>17829600</v>
      </c>
      <c r="AC28" s="9">
        <v>4.67</v>
      </c>
      <c r="AD28" s="40">
        <f t="shared" si="0"/>
        <v>8.9999999999999858E-2</v>
      </c>
      <c r="AE28" s="162">
        <f t="shared" si="1"/>
        <v>1.3015184381778733E-2</v>
      </c>
    </row>
    <row r="29" spans="1:31" x14ac:dyDescent="0.25">
      <c r="B29" s="383">
        <v>42421</v>
      </c>
      <c r="C29" s="384">
        <v>250</v>
      </c>
      <c r="D29" s="559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42599</v>
      </c>
      <c r="X29" s="9">
        <v>4.8499999999999996</v>
      </c>
      <c r="Y29" s="9">
        <v>4.87</v>
      </c>
      <c r="Z29" s="9">
        <v>4.71</v>
      </c>
      <c r="AA29" s="9">
        <v>4.72</v>
      </c>
      <c r="AB29" s="104">
        <v>28260500</v>
      </c>
      <c r="AC29" s="9">
        <v>4.6100000000000003</v>
      </c>
      <c r="AD29" s="40">
        <f t="shared" si="0"/>
        <v>0.16000000000000014</v>
      </c>
      <c r="AE29" s="162">
        <f t="shared" si="1"/>
        <v>-2.7426160337552741E-2</v>
      </c>
    </row>
    <row r="30" spans="1:31" x14ac:dyDescent="0.25">
      <c r="B30" s="383">
        <v>42424</v>
      </c>
      <c r="C30" s="384">
        <v>250</v>
      </c>
      <c r="D30" s="559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42598</v>
      </c>
      <c r="X30" s="9">
        <v>4.91</v>
      </c>
      <c r="Y30" s="9">
        <v>4.91</v>
      </c>
      <c r="Z30" s="9">
        <v>4.84</v>
      </c>
      <c r="AA30" s="9">
        <v>4.8499999999999996</v>
      </c>
      <c r="AB30" s="104">
        <v>13670600</v>
      </c>
      <c r="AC30" s="9">
        <v>4.74</v>
      </c>
      <c r="AD30" s="40">
        <f t="shared" si="0"/>
        <v>7.0000000000000284E-2</v>
      </c>
      <c r="AE30" s="162">
        <f t="shared" si="1"/>
        <v>-1.0438413361169019E-2</v>
      </c>
    </row>
    <row r="31" spans="1:31" x14ac:dyDescent="0.25">
      <c r="B31" s="383">
        <v>42430</v>
      </c>
      <c r="C31" s="384">
        <v>250</v>
      </c>
      <c r="D31" s="559">
        <v>4.09</v>
      </c>
      <c r="E31" s="385">
        <v>5.47</v>
      </c>
      <c r="F31" s="490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42597</v>
      </c>
      <c r="X31" s="9">
        <v>4.8499999999999996</v>
      </c>
      <c r="Y31" s="9">
        <v>4.9000000000000004</v>
      </c>
      <c r="Z31" s="9">
        <v>4.83</v>
      </c>
      <c r="AA31" s="9">
        <v>4.9000000000000004</v>
      </c>
      <c r="AB31" s="104">
        <v>15472800</v>
      </c>
      <c r="AC31" s="9">
        <v>4.79</v>
      </c>
      <c r="AD31" s="40">
        <f t="shared" si="0"/>
        <v>7.0000000000000284E-2</v>
      </c>
      <c r="AE31" s="162">
        <f t="shared" si="1"/>
        <v>1.0548523206751037E-2</v>
      </c>
    </row>
    <row r="32" spans="1:31" x14ac:dyDescent="0.25">
      <c r="B32" s="383">
        <v>42431</v>
      </c>
      <c r="C32" s="384">
        <v>250</v>
      </c>
      <c r="D32" s="559">
        <v>4.09</v>
      </c>
      <c r="E32" s="385">
        <v>5.63</v>
      </c>
      <c r="F32" s="490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42594</v>
      </c>
      <c r="X32" s="9">
        <v>4.8499999999999996</v>
      </c>
      <c r="Y32" s="9">
        <v>4.87</v>
      </c>
      <c r="Z32" s="9">
        <v>4.82</v>
      </c>
      <c r="AA32" s="9">
        <v>4.8499999999999996</v>
      </c>
      <c r="AB32" s="104">
        <v>14199400</v>
      </c>
      <c r="AC32" s="9">
        <v>4.74</v>
      </c>
      <c r="AD32" s="40">
        <f t="shared" si="0"/>
        <v>4.9999999999999822E-2</v>
      </c>
      <c r="AE32" s="162">
        <f t="shared" si="1"/>
        <v>0</v>
      </c>
    </row>
    <row r="33" spans="2:31" x14ac:dyDescent="0.25">
      <c r="B33" s="383">
        <v>42436</v>
      </c>
      <c r="C33" s="384">
        <v>0</v>
      </c>
      <c r="D33" s="559"/>
      <c r="E33" s="385">
        <v>5.79</v>
      </c>
      <c r="F33" s="490">
        <v>434.93</v>
      </c>
      <c r="G33" s="385"/>
      <c r="H33" s="387"/>
      <c r="I33" s="385"/>
      <c r="W33" s="110">
        <v>42593</v>
      </c>
      <c r="X33" s="9">
        <v>4.91</v>
      </c>
      <c r="Y33" s="9">
        <v>4.9400000000000004</v>
      </c>
      <c r="Z33" s="9">
        <v>4.8099999999999996</v>
      </c>
      <c r="AA33" s="9">
        <v>4.8499999999999996</v>
      </c>
      <c r="AB33" s="104">
        <v>15006800</v>
      </c>
      <c r="AC33" s="9">
        <v>4.74</v>
      </c>
      <c r="AD33" s="40">
        <f t="shared" si="0"/>
        <v>0.13000000000000078</v>
      </c>
      <c r="AE33" s="162">
        <f t="shared" si="1"/>
        <v>-6.2893081761005165E-3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42592</v>
      </c>
      <c r="X34" s="9">
        <v>4.96</v>
      </c>
      <c r="Y34" s="9">
        <v>4.97</v>
      </c>
      <c r="Z34" s="9">
        <v>4.8600000000000003</v>
      </c>
      <c r="AA34" s="9">
        <v>4.88</v>
      </c>
      <c r="AB34" s="104">
        <v>17018900</v>
      </c>
      <c r="AC34" s="9">
        <v>4.7699999999999996</v>
      </c>
      <c r="AD34" s="40">
        <f t="shared" si="0"/>
        <v>0.10999999999999943</v>
      </c>
      <c r="AE34" s="162">
        <f t="shared" si="1"/>
        <v>-1.4462809917355379E-2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42591</v>
      </c>
      <c r="X35" s="9">
        <v>4.95</v>
      </c>
      <c r="Y35" s="9">
        <v>4.9800000000000004</v>
      </c>
      <c r="Z35" s="9">
        <v>4.88</v>
      </c>
      <c r="AA35" s="9">
        <v>4.95</v>
      </c>
      <c r="AB35" s="104">
        <v>16059800</v>
      </c>
      <c r="AC35" s="9">
        <v>4.84</v>
      </c>
      <c r="AD35" s="40">
        <f t="shared" si="0"/>
        <v>0.10000000000000053</v>
      </c>
      <c r="AE35" s="162">
        <f t="shared" si="1"/>
        <v>4.1493775933609811E-3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42590</v>
      </c>
      <c r="X36" s="9">
        <v>4.88</v>
      </c>
      <c r="Y36" s="9">
        <v>4.95</v>
      </c>
      <c r="Z36" s="9">
        <v>4.87</v>
      </c>
      <c r="AA36" s="9">
        <v>4.93</v>
      </c>
      <c r="AB36" s="104">
        <v>14709700</v>
      </c>
      <c r="AC36" s="9">
        <v>4.82</v>
      </c>
      <c r="AD36" s="40">
        <f t="shared" si="0"/>
        <v>8.0000000000000071E-2</v>
      </c>
      <c r="AE36" s="162">
        <f t="shared" si="1"/>
        <v>1.4736842105263159E-2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42587</v>
      </c>
      <c r="X37" s="9">
        <v>4.96</v>
      </c>
      <c r="Y37" s="9">
        <v>4.9800000000000004</v>
      </c>
      <c r="Z37" s="9">
        <v>4.8499999999999996</v>
      </c>
      <c r="AA37" s="9">
        <v>4.8600000000000003</v>
      </c>
      <c r="AB37" s="104">
        <v>22395000</v>
      </c>
      <c r="AC37" s="9">
        <v>4.75</v>
      </c>
      <c r="AD37" s="40">
        <f t="shared" si="0"/>
        <v>0.13000000000000078</v>
      </c>
      <c r="AE37" s="162">
        <f t="shared" si="1"/>
        <v>-1.4522821576763545E-2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>C38*(E38-D38)</f>
        <v>-28.000000000000114</v>
      </c>
      <c r="G38" s="40">
        <f>D38*C38</f>
        <v>1712</v>
      </c>
      <c r="H38" s="232">
        <f>(E38-D38)/D38</f>
        <v>-1.6355140186915952E-2</v>
      </c>
      <c r="I38" s="40"/>
      <c r="W38" s="110">
        <v>42586</v>
      </c>
      <c r="X38" s="9">
        <v>4.88</v>
      </c>
      <c r="Y38" s="9">
        <v>4.96</v>
      </c>
      <c r="Z38" s="9">
        <v>4.7699999999999996</v>
      </c>
      <c r="AA38" s="9">
        <v>4.93</v>
      </c>
      <c r="AB38" s="104">
        <v>27512400</v>
      </c>
      <c r="AC38" s="9">
        <v>4.82</v>
      </c>
      <c r="AD38" s="40">
        <f t="shared" si="0"/>
        <v>0.19000000000000039</v>
      </c>
      <c r="AE38" s="162">
        <f t="shared" si="1"/>
        <v>2.3354564755838636E-2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>C39*(E39-D39)</f>
        <v>-39.999999999999858</v>
      </c>
      <c r="G39" s="40">
        <f>D39*C39</f>
        <v>3344</v>
      </c>
      <c r="H39" s="232">
        <f>(E39-D39)/D39</f>
        <v>-1.1961722488038236E-2</v>
      </c>
      <c r="I39" s="40"/>
      <c r="W39" s="110">
        <v>42585</v>
      </c>
      <c r="X39" s="9">
        <v>4.8499999999999996</v>
      </c>
      <c r="Y39" s="9">
        <v>4.87</v>
      </c>
      <c r="Z39" s="9">
        <v>4.76</v>
      </c>
      <c r="AA39" s="9">
        <v>4.82</v>
      </c>
      <c r="AB39" s="104">
        <v>27920700</v>
      </c>
      <c r="AC39" s="9">
        <v>4.71</v>
      </c>
      <c r="AD39" s="40">
        <f t="shared" si="0"/>
        <v>0.11000000000000032</v>
      </c>
      <c r="AE39" s="162">
        <f t="shared" si="1"/>
        <v>-6.3291139240506666E-3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>C40*(E40-D40)</f>
        <v>67.960000000000065</v>
      </c>
      <c r="G40" s="40">
        <f>D40*C40</f>
        <v>1664.04</v>
      </c>
      <c r="H40" s="232">
        <f>(E40-D40)/D40</f>
        <v>4.0840364414317001E-2</v>
      </c>
      <c r="I40" s="40"/>
      <c r="O40" s="567" t="s">
        <v>78</v>
      </c>
      <c r="P40" s="567"/>
      <c r="W40" s="110">
        <v>42584</v>
      </c>
      <c r="X40" s="9">
        <v>4.93</v>
      </c>
      <c r="Y40" s="9">
        <v>4.9400000000000004</v>
      </c>
      <c r="Z40" s="9">
        <v>4.66</v>
      </c>
      <c r="AA40" s="9">
        <v>4.8499999999999996</v>
      </c>
      <c r="AB40" s="104">
        <v>70072300</v>
      </c>
      <c r="AC40" s="9">
        <v>4.74</v>
      </c>
      <c r="AD40" s="40">
        <f t="shared" si="0"/>
        <v>0.28000000000000025</v>
      </c>
      <c r="AE40" s="162">
        <f t="shared" si="1"/>
        <v>-4.6277665995975714E-2</v>
      </c>
    </row>
    <row r="41" spans="2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4.7630000000000008</v>
      </c>
      <c r="Q41" s="2"/>
      <c r="W41" s="110">
        <v>42583</v>
      </c>
      <c r="X41" s="9">
        <v>5.2</v>
      </c>
      <c r="Y41" s="9">
        <v>5.22</v>
      </c>
      <c r="Z41" s="9">
        <v>5.0599999999999996</v>
      </c>
      <c r="AA41" s="9">
        <v>5.08</v>
      </c>
      <c r="AB41" s="104">
        <v>22528900</v>
      </c>
      <c r="AC41" s="9">
        <v>4.97</v>
      </c>
      <c r="AD41" s="40">
        <f t="shared" si="0"/>
        <v>0.16000000000000014</v>
      </c>
      <c r="AE41" s="162">
        <f t="shared" si="1"/>
        <v>-2.1653543307086687E-2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5">O42*$Q$4</f>
        <v>4.7197000000000005</v>
      </c>
      <c r="Q42" s="2"/>
      <c r="T42" s="91" t="s">
        <v>113</v>
      </c>
      <c r="W42" s="110">
        <v>42580</v>
      </c>
      <c r="X42" s="9">
        <v>5.0999999999999996</v>
      </c>
      <c r="Y42" s="9">
        <v>5.2</v>
      </c>
      <c r="Z42" s="9">
        <v>5.0999999999999996</v>
      </c>
      <c r="AA42" s="9">
        <v>5.2</v>
      </c>
      <c r="AB42" s="104">
        <v>14295600</v>
      </c>
      <c r="AC42" s="9">
        <v>5.08</v>
      </c>
      <c r="AD42" s="40">
        <f t="shared" si="0"/>
        <v>0.10000000000000053</v>
      </c>
      <c r="AE42" s="162">
        <f t="shared" si="1"/>
        <v>2.2132796780684139E-2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5"/>
        <v>4.6764000000000001</v>
      </c>
      <c r="Q43" s="2"/>
      <c r="T43" s="128" t="s">
        <v>98</v>
      </c>
      <c r="U43" s="98">
        <v>4.33</v>
      </c>
      <c r="W43" s="110">
        <v>42579</v>
      </c>
      <c r="X43" s="9">
        <v>5.09</v>
      </c>
      <c r="Y43" s="9">
        <v>5.14</v>
      </c>
      <c r="Z43" s="9">
        <v>5.08</v>
      </c>
      <c r="AA43" s="9">
        <v>5.09</v>
      </c>
      <c r="AB43" s="104">
        <v>9470900</v>
      </c>
      <c r="AC43" s="9">
        <v>4.97</v>
      </c>
      <c r="AD43" s="40">
        <f t="shared" si="0"/>
        <v>5.9999999999999609E-2</v>
      </c>
      <c r="AE43" s="162">
        <f t="shared" si="1"/>
        <v>0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5"/>
        <v>4.6331000000000007</v>
      </c>
      <c r="Q44" s="2"/>
      <c r="T44" s="93" t="s">
        <v>99</v>
      </c>
      <c r="U44" s="88">
        <v>4.38</v>
      </c>
      <c r="W44" s="110">
        <v>42578</v>
      </c>
      <c r="X44" s="9">
        <v>5.15</v>
      </c>
      <c r="Y44" s="9">
        <v>5.17</v>
      </c>
      <c r="Z44" s="9">
        <v>5.07</v>
      </c>
      <c r="AA44" s="9">
        <v>5.09</v>
      </c>
      <c r="AB44" s="104">
        <v>13254600</v>
      </c>
      <c r="AC44" s="9">
        <v>4.97</v>
      </c>
      <c r="AD44" s="40">
        <f t="shared" si="0"/>
        <v>9.9999999999999645E-2</v>
      </c>
      <c r="AE44" s="162">
        <f t="shared" si="1"/>
        <v>-1.1928429423459397E-2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5"/>
        <v>4.5898000000000003</v>
      </c>
      <c r="Q45" s="2"/>
      <c r="T45" s="93" t="s">
        <v>100</v>
      </c>
      <c r="U45" s="88" t="s">
        <v>514</v>
      </c>
      <c r="W45" s="110">
        <v>42577</v>
      </c>
      <c r="X45" s="9">
        <v>5.15</v>
      </c>
      <c r="Y45" s="9">
        <v>5.19</v>
      </c>
      <c r="Z45" s="9">
        <v>5.1100000000000003</v>
      </c>
      <c r="AA45" s="9">
        <v>5.15</v>
      </c>
      <c r="AB45" s="104">
        <v>7036000</v>
      </c>
      <c r="AC45" s="9">
        <v>5.03</v>
      </c>
      <c r="AD45" s="40">
        <f t="shared" si="0"/>
        <v>8.0000000000000071E-2</v>
      </c>
      <c r="AE45" s="162">
        <f t="shared" si="1"/>
        <v>3.9920159680639777E-3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5"/>
        <v>4.5465</v>
      </c>
      <c r="Q46" s="2"/>
      <c r="T46" s="93" t="s">
        <v>101</v>
      </c>
      <c r="U46" s="88" t="s">
        <v>515</v>
      </c>
      <c r="W46" s="110">
        <v>42576</v>
      </c>
      <c r="X46" s="9">
        <v>5.17</v>
      </c>
      <c r="Y46" s="9">
        <v>5.2</v>
      </c>
      <c r="Z46" s="9">
        <v>5.13</v>
      </c>
      <c r="AA46" s="9">
        <v>5.13</v>
      </c>
      <c r="AB46" s="104">
        <v>10026600</v>
      </c>
      <c r="AC46" s="9">
        <v>5.01</v>
      </c>
      <c r="AD46" s="40">
        <f t="shared" si="0"/>
        <v>7.0000000000000284E-2</v>
      </c>
      <c r="AE46" s="162">
        <f t="shared" si="1"/>
        <v>-7.9207920792079278E-3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5"/>
        <v>4.5032000000000005</v>
      </c>
      <c r="Q47" s="2"/>
      <c r="T47" s="93" t="s">
        <v>102</v>
      </c>
      <c r="U47" s="88">
        <v>5.8</v>
      </c>
      <c r="W47" s="110">
        <v>42573</v>
      </c>
      <c r="X47" s="9">
        <v>5.1100000000000003</v>
      </c>
      <c r="Y47" s="9">
        <v>5.2</v>
      </c>
      <c r="Z47" s="9">
        <v>5.08</v>
      </c>
      <c r="AA47" s="9">
        <v>5.17</v>
      </c>
      <c r="AB47" s="104">
        <v>12124200</v>
      </c>
      <c r="AC47" s="9">
        <v>5.05</v>
      </c>
      <c r="AD47" s="40">
        <f t="shared" si="0"/>
        <v>0.12000000000000011</v>
      </c>
      <c r="AE47" s="162">
        <f t="shared" si="1"/>
        <v>1.4056224899598346E-2</v>
      </c>
    </row>
    <row r="48" spans="2:31" x14ac:dyDescent="0.25">
      <c r="O48" s="83">
        <v>1.03</v>
      </c>
      <c r="P48" s="83">
        <f t="shared" si="5"/>
        <v>4.4599000000000002</v>
      </c>
      <c r="Q48" s="2"/>
      <c r="T48" s="93" t="s">
        <v>103</v>
      </c>
      <c r="U48" s="88">
        <v>0.69908700000000001</v>
      </c>
      <c r="W48" s="110">
        <v>42572</v>
      </c>
      <c r="X48" s="9">
        <v>5.05</v>
      </c>
      <c r="Y48" s="9">
        <v>5.15</v>
      </c>
      <c r="Z48" s="9">
        <v>5.04</v>
      </c>
      <c r="AA48" s="9">
        <v>5.0999999999999996</v>
      </c>
      <c r="AB48" s="104">
        <v>15305500</v>
      </c>
      <c r="AC48" s="9">
        <v>4.9800000000000004</v>
      </c>
      <c r="AD48" s="40">
        <f t="shared" si="0"/>
        <v>0.11000000000000032</v>
      </c>
      <c r="AE48" s="162">
        <f t="shared" si="1"/>
        <v>1.0141987829614729E-2</v>
      </c>
    </row>
    <row r="49" spans="1:31" x14ac:dyDescent="0.25">
      <c r="O49" s="83">
        <v>1.02</v>
      </c>
      <c r="P49" s="83">
        <f t="shared" si="5"/>
        <v>4.4165999999999999</v>
      </c>
      <c r="Q49" s="2"/>
      <c r="T49" s="93" t="s">
        <v>123</v>
      </c>
      <c r="U49" s="88" t="s">
        <v>312</v>
      </c>
      <c r="W49" s="110">
        <v>42571</v>
      </c>
      <c r="X49" s="9">
        <v>5.05</v>
      </c>
      <c r="Y49" s="9">
        <v>5.0599999999999996</v>
      </c>
      <c r="Z49" s="9">
        <v>4.9800000000000004</v>
      </c>
      <c r="AA49" s="9">
        <v>5.04</v>
      </c>
      <c r="AB49" s="104">
        <v>10299200</v>
      </c>
      <c r="AC49" s="9">
        <v>4.93</v>
      </c>
      <c r="AD49" s="40">
        <f t="shared" si="0"/>
        <v>7.9999999999999183E-2</v>
      </c>
      <c r="AE49" s="162">
        <f t="shared" si="1"/>
        <v>4.0733197556006573E-3</v>
      </c>
    </row>
    <row r="50" spans="1:31" x14ac:dyDescent="0.25">
      <c r="O50" s="83">
        <v>1.01</v>
      </c>
      <c r="P50" s="83">
        <f t="shared" si="5"/>
        <v>4.3733000000000004</v>
      </c>
      <c r="Q50" s="2"/>
      <c r="T50" s="93"/>
      <c r="U50" s="88"/>
      <c r="W50" s="110">
        <v>42570</v>
      </c>
      <c r="X50" s="9">
        <v>5.17</v>
      </c>
      <c r="Y50" s="9">
        <v>5.18</v>
      </c>
      <c r="Z50" s="9">
        <v>5.0199999999999996</v>
      </c>
      <c r="AA50" s="9">
        <v>5.0199999999999996</v>
      </c>
      <c r="AB50" s="104">
        <v>16074400</v>
      </c>
      <c r="AC50" s="9">
        <v>4.91</v>
      </c>
      <c r="AD50" s="40">
        <f t="shared" si="0"/>
        <v>0.16000000000000014</v>
      </c>
      <c r="AE50" s="162">
        <f t="shared" si="1"/>
        <v>-3.3464566929133799E-2</v>
      </c>
    </row>
    <row r="51" spans="1:31" x14ac:dyDescent="0.25">
      <c r="O51" s="83">
        <v>1</v>
      </c>
      <c r="P51" s="83">
        <f t="shared" si="5"/>
        <v>4.33</v>
      </c>
      <c r="Q51" s="2"/>
      <c r="T51" s="93" t="s">
        <v>105</v>
      </c>
      <c r="U51" s="88" t="s">
        <v>516</v>
      </c>
      <c r="W51" s="110">
        <v>42569</v>
      </c>
      <c r="X51" s="9">
        <v>5.0999999999999996</v>
      </c>
      <c r="Y51" s="9">
        <v>5.21</v>
      </c>
      <c r="Z51" s="9">
        <v>5.01</v>
      </c>
      <c r="AA51" s="9">
        <v>5.2</v>
      </c>
      <c r="AB51" s="104">
        <v>18997000</v>
      </c>
      <c r="AC51" s="9">
        <v>5.08</v>
      </c>
      <c r="AD51" s="40">
        <f t="shared" si="0"/>
        <v>0.20000000000000018</v>
      </c>
      <c r="AE51" s="162">
        <f t="shared" si="1"/>
        <v>5.9405940594059459E-3</v>
      </c>
    </row>
    <row r="52" spans="1:31" x14ac:dyDescent="0.25">
      <c r="O52" s="83">
        <v>0.99</v>
      </c>
      <c r="P52" s="83">
        <f t="shared" si="5"/>
        <v>4.2866999999999997</v>
      </c>
      <c r="Q52" s="2"/>
      <c r="T52" s="93" t="s">
        <v>106</v>
      </c>
      <c r="U52" s="88" t="s">
        <v>214</v>
      </c>
      <c r="W52" s="110">
        <v>42566</v>
      </c>
      <c r="X52" s="9">
        <v>5.13</v>
      </c>
      <c r="Y52" s="9">
        <v>5.17</v>
      </c>
      <c r="Z52" s="9">
        <v>5.1100000000000003</v>
      </c>
      <c r="AA52" s="9">
        <v>5.17</v>
      </c>
      <c r="AB52" s="104">
        <v>11643500</v>
      </c>
      <c r="AC52" s="9">
        <v>5.05</v>
      </c>
      <c r="AD52" s="40">
        <f t="shared" si="0"/>
        <v>5.9999999999999609E-2</v>
      </c>
      <c r="AE52" s="162">
        <f t="shared" si="1"/>
        <v>1.2024048096192397E-2</v>
      </c>
    </row>
    <row r="53" spans="1:31" x14ac:dyDescent="0.25">
      <c r="O53" s="83">
        <v>0.98</v>
      </c>
      <c r="P53" s="83">
        <f t="shared" si="5"/>
        <v>4.2434000000000003</v>
      </c>
      <c r="Q53" s="2"/>
      <c r="T53" s="93" t="s">
        <v>107</v>
      </c>
      <c r="U53" s="90">
        <v>19247444</v>
      </c>
      <c r="W53" s="110">
        <v>42565</v>
      </c>
      <c r="X53" s="9">
        <v>5.09</v>
      </c>
      <c r="Y53" s="9">
        <v>5.13</v>
      </c>
      <c r="Z53" s="9">
        <v>5.0599999999999996</v>
      </c>
      <c r="AA53" s="9">
        <v>5.1100000000000003</v>
      </c>
      <c r="AB53" s="104">
        <v>12098800</v>
      </c>
      <c r="AC53" s="9">
        <v>4.99</v>
      </c>
      <c r="AD53" s="40">
        <f t="shared" si="0"/>
        <v>7.0000000000000284E-2</v>
      </c>
      <c r="AE53" s="162">
        <f t="shared" si="1"/>
        <v>8.0808080808081328E-3</v>
      </c>
    </row>
    <row r="54" spans="1:31" x14ac:dyDescent="0.25">
      <c r="O54" s="83">
        <v>0.97</v>
      </c>
      <c r="P54" s="83">
        <f t="shared" si="5"/>
        <v>4.2000999999999999</v>
      </c>
      <c r="T54" s="93" t="s">
        <v>110</v>
      </c>
      <c r="U54" s="90">
        <v>19103400</v>
      </c>
      <c r="W54" s="110">
        <v>42564</v>
      </c>
      <c r="X54" s="9">
        <v>5.07</v>
      </c>
      <c r="Y54" s="9">
        <v>5.13</v>
      </c>
      <c r="Z54" s="9">
        <v>5</v>
      </c>
      <c r="AA54" s="9">
        <v>5.0599999999999996</v>
      </c>
      <c r="AB54" s="104">
        <v>11936000</v>
      </c>
      <c r="AC54" s="9">
        <v>4.95</v>
      </c>
      <c r="AD54" s="40">
        <f t="shared" si="0"/>
        <v>0.12999999999999989</v>
      </c>
      <c r="AE54" s="162">
        <f t="shared" si="1"/>
        <v>4.0567951318459805E-3</v>
      </c>
    </row>
    <row r="55" spans="1:31" x14ac:dyDescent="0.25">
      <c r="O55" s="83">
        <v>0.96</v>
      </c>
      <c r="P55" s="83">
        <f t="shared" si="5"/>
        <v>4.1567999999999996</v>
      </c>
      <c r="T55" s="93" t="s">
        <v>108</v>
      </c>
      <c r="U55" s="88" t="s">
        <v>517</v>
      </c>
      <c r="W55" s="110">
        <v>42563</v>
      </c>
      <c r="X55" s="9">
        <v>4.96</v>
      </c>
      <c r="Y55" s="9">
        <v>5.14</v>
      </c>
      <c r="Z55" s="9">
        <v>4.9400000000000004</v>
      </c>
      <c r="AA55" s="9">
        <v>5.04</v>
      </c>
      <c r="AB55" s="104">
        <v>17159800</v>
      </c>
      <c r="AC55" s="9">
        <v>4.93</v>
      </c>
      <c r="AD55" s="40">
        <f t="shared" si="0"/>
        <v>0.19999999999999929</v>
      </c>
      <c r="AE55" s="162">
        <f t="shared" si="1"/>
        <v>2.4948024948024949E-2</v>
      </c>
    </row>
    <row r="56" spans="1:31" x14ac:dyDescent="0.25">
      <c r="O56" s="83">
        <v>0.95</v>
      </c>
      <c r="P56" s="83">
        <f t="shared" si="5"/>
        <v>4.1135000000000002</v>
      </c>
      <c r="T56" s="93" t="s">
        <v>111</v>
      </c>
      <c r="U56" s="88" t="s">
        <v>130</v>
      </c>
      <c r="W56" s="110">
        <v>42562</v>
      </c>
      <c r="X56" s="9">
        <v>4.97</v>
      </c>
      <c r="Y56" s="9">
        <v>5.0199999999999996</v>
      </c>
      <c r="Z56" s="9">
        <v>4.9000000000000004</v>
      </c>
      <c r="AA56" s="9">
        <v>4.92</v>
      </c>
      <c r="AB56" s="104">
        <v>14997900</v>
      </c>
      <c r="AC56" s="9">
        <v>4.8099999999999996</v>
      </c>
      <c r="AD56" s="40">
        <f t="shared" si="0"/>
        <v>0.11999999999999922</v>
      </c>
      <c r="AE56" s="162">
        <f t="shared" si="1"/>
        <v>-1.0288065843621519E-2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5"/>
        <v>4.0701999999999998</v>
      </c>
      <c r="T57" s="93" t="s">
        <v>112</v>
      </c>
      <c r="U57" s="88">
        <v>-0.49</v>
      </c>
      <c r="W57" s="110">
        <v>42559</v>
      </c>
      <c r="X57" s="9">
        <v>4.95</v>
      </c>
      <c r="Y57" s="9">
        <v>5.04</v>
      </c>
      <c r="Z57" s="9">
        <v>4.91</v>
      </c>
      <c r="AA57" s="9">
        <v>4.97</v>
      </c>
      <c r="AB57" s="104">
        <v>13103600</v>
      </c>
      <c r="AC57" s="9">
        <v>4.8600000000000003</v>
      </c>
      <c r="AD57" s="40">
        <f t="shared" si="0"/>
        <v>0.12999999999999989</v>
      </c>
      <c r="AE57" s="162">
        <f t="shared" si="1"/>
        <v>1.2500000000000178E-2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5"/>
        <v>4.0269000000000004</v>
      </c>
      <c r="T58" s="93" t="s">
        <v>109</v>
      </c>
      <c r="U58" s="88" t="s">
        <v>518</v>
      </c>
      <c r="W58" s="110">
        <v>42558</v>
      </c>
      <c r="X58" s="9">
        <v>4.8899999999999997</v>
      </c>
      <c r="Y58" s="9">
        <v>4.9400000000000004</v>
      </c>
      <c r="Z58" s="9">
        <v>4.8499999999999996</v>
      </c>
      <c r="AA58" s="9">
        <v>4.91</v>
      </c>
      <c r="AB58" s="104">
        <v>9954000</v>
      </c>
      <c r="AC58" s="9">
        <v>4.8</v>
      </c>
      <c r="AD58" s="40">
        <f t="shared" si="0"/>
        <v>9.0000000000000746E-2</v>
      </c>
      <c r="AE58" s="162">
        <f t="shared" si="1"/>
        <v>6.2893081761006275E-3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5"/>
        <v>3.9836</v>
      </c>
      <c r="W59" s="110">
        <v>42557</v>
      </c>
      <c r="X59" s="9">
        <v>4.9400000000000004</v>
      </c>
      <c r="Y59" s="9">
        <v>4.96</v>
      </c>
      <c r="Z59" s="9">
        <v>4.78</v>
      </c>
      <c r="AA59" s="9">
        <v>4.88</v>
      </c>
      <c r="AB59" s="104">
        <v>23933100</v>
      </c>
      <c r="AC59" s="9">
        <v>4.7699999999999996</v>
      </c>
      <c r="AD59" s="40">
        <f t="shared" si="0"/>
        <v>0.17999999999999972</v>
      </c>
      <c r="AE59" s="162">
        <f t="shared" si="1"/>
        <v>-2.0533880903490842E-2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5"/>
        <v>3.9403000000000001</v>
      </c>
      <c r="W60" s="110">
        <v>42556</v>
      </c>
      <c r="X60" s="9">
        <v>4.9400000000000004</v>
      </c>
      <c r="Y60" s="9">
        <v>5</v>
      </c>
      <c r="Z60" s="9">
        <v>4.8600000000000003</v>
      </c>
      <c r="AA60" s="9">
        <v>4.9800000000000004</v>
      </c>
      <c r="AB60" s="104">
        <v>12801900</v>
      </c>
      <c r="AC60" s="9">
        <v>4.87</v>
      </c>
      <c r="AD60" s="40">
        <f t="shared" si="0"/>
        <v>0.13999999999999968</v>
      </c>
      <c r="AE60" s="162">
        <f t="shared" si="1"/>
        <v>4.1237113402061709E-3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5"/>
        <v>3.8970000000000002</v>
      </c>
      <c r="W61" s="110">
        <v>42552</v>
      </c>
      <c r="X61" s="9">
        <v>4.9400000000000004</v>
      </c>
      <c r="Y61" s="9">
        <v>4.96</v>
      </c>
      <c r="Z61" s="9">
        <v>4.8899999999999997</v>
      </c>
      <c r="AA61" s="9">
        <v>4.96</v>
      </c>
      <c r="AB61" s="104">
        <v>8855100</v>
      </c>
      <c r="AC61" s="9">
        <v>4.8499999999999996</v>
      </c>
      <c r="AD61" s="40">
        <f t="shared" si="0"/>
        <v>7.0000000000000284E-2</v>
      </c>
      <c r="AE61" s="162">
        <f t="shared" si="1"/>
        <v>4.1407867494822614E-3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42551</v>
      </c>
      <c r="X62" s="9">
        <v>4.9400000000000004</v>
      </c>
      <c r="Y62" s="9">
        <v>4.9400000000000004</v>
      </c>
      <c r="Z62" s="9">
        <v>4.8</v>
      </c>
      <c r="AA62" s="9">
        <v>4.9400000000000004</v>
      </c>
      <c r="AB62" s="104">
        <v>14303400</v>
      </c>
      <c r="AC62" s="9">
        <v>4.83</v>
      </c>
      <c r="AD62" s="40">
        <f t="shared" si="0"/>
        <v>0.14000000000000057</v>
      </c>
      <c r="AE62" s="162">
        <f t="shared" si="1"/>
        <v>1.8987341772151778E-2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42550</v>
      </c>
      <c r="X63" s="9">
        <v>4.8899999999999997</v>
      </c>
      <c r="Y63" s="9">
        <v>4.8899999999999997</v>
      </c>
      <c r="Z63" s="9">
        <v>4.78</v>
      </c>
      <c r="AA63" s="9">
        <v>4.8499999999999996</v>
      </c>
      <c r="AB63" s="104">
        <v>17053000</v>
      </c>
      <c r="AC63" s="9">
        <v>4.74</v>
      </c>
      <c r="AD63" s="40">
        <f t="shared" si="0"/>
        <v>0.10999999999999943</v>
      </c>
      <c r="AE63" s="162">
        <f t="shared" si="1"/>
        <v>2.3758099352051865E-2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42549</v>
      </c>
      <c r="X64" s="9">
        <v>4.7</v>
      </c>
      <c r="Y64" s="9">
        <v>4.76</v>
      </c>
      <c r="Z64" s="9">
        <v>4.67</v>
      </c>
      <c r="AA64" s="9">
        <v>4.74</v>
      </c>
      <c r="AB64" s="104">
        <v>16223000</v>
      </c>
      <c r="AC64" s="9">
        <v>4.63</v>
      </c>
      <c r="AD64" s="40">
        <f t="shared" si="0"/>
        <v>8.9999999999999858E-2</v>
      </c>
      <c r="AE64" s="162">
        <f t="shared" si="1"/>
        <v>2.8888888888888964E-2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42548</v>
      </c>
      <c r="X65" s="9">
        <v>4.88</v>
      </c>
      <c r="Y65" s="9">
        <v>4.91</v>
      </c>
      <c r="Z65" s="9">
        <v>4.57</v>
      </c>
      <c r="AA65" s="9">
        <v>4.5999999999999996</v>
      </c>
      <c r="AB65" s="104">
        <v>24747500</v>
      </c>
      <c r="AC65" s="9">
        <v>4.5</v>
      </c>
      <c r="AD65" s="40">
        <f t="shared" si="0"/>
        <v>0.33999999999999986</v>
      </c>
      <c r="AE65" s="162">
        <f t="shared" si="1"/>
        <v>-5.4621848739495715E-2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42545</v>
      </c>
      <c r="X66" s="9">
        <v>4.92</v>
      </c>
      <c r="Y66" s="9">
        <v>5.05</v>
      </c>
      <c r="Z66" s="9">
        <v>4.83</v>
      </c>
      <c r="AA66" s="9">
        <v>4.87</v>
      </c>
      <c r="AB66" s="104">
        <v>26870900</v>
      </c>
      <c r="AC66" s="9">
        <v>4.76</v>
      </c>
      <c r="AD66" s="40">
        <f t="shared" si="0"/>
        <v>0.21999999999999975</v>
      </c>
      <c r="AE66" s="162">
        <f t="shared" si="1"/>
        <v>-4.4176706827309342E-2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42544</v>
      </c>
      <c r="X67" s="9">
        <v>5.17</v>
      </c>
      <c r="Y67" s="9">
        <v>5.18</v>
      </c>
      <c r="Z67" s="9">
        <v>5.04</v>
      </c>
      <c r="AA67" s="9">
        <v>5.0999999999999996</v>
      </c>
      <c r="AB67" s="104">
        <v>13295600</v>
      </c>
      <c r="AC67" s="9">
        <v>4.9800000000000004</v>
      </c>
      <c r="AD67" s="40">
        <f>Y67-Z67</f>
        <v>0.13999999999999968</v>
      </c>
      <c r="AE67" s="162">
        <f>AC67/AC68-1</f>
        <v>2.0120724346077701E-3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42543</v>
      </c>
      <c r="X68" s="9">
        <v>5.19</v>
      </c>
      <c r="Y68" s="9">
        <v>5.22</v>
      </c>
      <c r="Z68" s="9">
        <v>5.07</v>
      </c>
      <c r="AA68" s="9">
        <v>5.09</v>
      </c>
      <c r="AB68" s="104">
        <v>22433700</v>
      </c>
      <c r="AC68" s="9">
        <v>4.97</v>
      </c>
      <c r="AD68" s="40">
        <f>Y68-Z68</f>
        <v>0.14999999999999947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40:H47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:F39">
    <cfRule type="expression" dxfId="83" priority="3">
      <formula>F36&gt;0</formula>
    </cfRule>
    <cfRule type="expression" dxfId="82" priority="4">
      <formula>F36&lt;0</formula>
    </cfRule>
  </conditionalFormatting>
  <conditionalFormatting sqref="H36:H39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1.875" customWidth="1"/>
    <col min="21" max="21" width="16.75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42636</v>
      </c>
      <c r="X2" s="10">
        <v>81.55</v>
      </c>
      <c r="Y2" s="10">
        <v>82</v>
      </c>
      <c r="Z2" s="10">
        <v>81.22</v>
      </c>
      <c r="AA2" s="10">
        <v>81.37</v>
      </c>
      <c r="AB2" s="95">
        <v>7508400</v>
      </c>
      <c r="AC2" s="10">
        <v>81.37</v>
      </c>
      <c r="AD2" s="40">
        <f>Y2-Z2</f>
        <v>0.78000000000000114</v>
      </c>
      <c r="AE2" s="162">
        <f>AC2/AC3-1</f>
        <v>-1.8400392541706445E-3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42635</v>
      </c>
      <c r="X3" s="10">
        <v>81.97</v>
      </c>
      <c r="Y3" s="10">
        <v>82</v>
      </c>
      <c r="Z3" s="10">
        <v>80.900000000000006</v>
      </c>
      <c r="AA3" s="10">
        <v>81.52</v>
      </c>
      <c r="AB3" s="95">
        <v>8213800</v>
      </c>
      <c r="AC3" s="10">
        <v>81.52</v>
      </c>
      <c r="AD3" s="40">
        <f t="shared" ref="AD3:AD66" si="1">Y3-Z3</f>
        <v>1.0999999999999943</v>
      </c>
      <c r="AE3" s="162">
        <f t="shared" ref="AE3:AE66" si="2">AC3/AC4-1</f>
        <v>-2.2031823745410906E-3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81.37</v>
      </c>
      <c r="R4" s="529">
        <v>-1.8E-3</v>
      </c>
      <c r="W4" s="133">
        <v>42634</v>
      </c>
      <c r="X4" s="10">
        <v>82.03</v>
      </c>
      <c r="Y4" s="10">
        <v>82.05</v>
      </c>
      <c r="Z4" s="10">
        <v>80.66</v>
      </c>
      <c r="AA4" s="10">
        <v>81.7</v>
      </c>
      <c r="AB4" s="95">
        <v>13628800</v>
      </c>
      <c r="AC4" s="10">
        <v>81.7</v>
      </c>
      <c r="AD4" s="40">
        <f t="shared" si="1"/>
        <v>1.3900000000000006</v>
      </c>
      <c r="AE4" s="162">
        <f t="shared" si="2"/>
        <v>-9.7823428711174554E-4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16274</v>
      </c>
      <c r="T5" s="1"/>
      <c r="W5" s="133">
        <v>42633</v>
      </c>
      <c r="X5" s="10">
        <v>79.64</v>
      </c>
      <c r="Y5" s="10">
        <v>82.07</v>
      </c>
      <c r="Z5" s="10">
        <v>79.63</v>
      </c>
      <c r="AA5" s="10">
        <v>81.78</v>
      </c>
      <c r="AB5" s="95">
        <v>17560700</v>
      </c>
      <c r="AC5" s="10">
        <v>81.78</v>
      </c>
      <c r="AD5" s="40">
        <f t="shared" si="1"/>
        <v>2.4399999999999977</v>
      </c>
      <c r="AE5" s="162">
        <f t="shared" si="2"/>
        <v>3.53209266995822E-2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325</v>
      </c>
      <c r="O6" s="11" t="s">
        <v>64</v>
      </c>
      <c r="Q6" s="2">
        <f>Q3*Q2</f>
        <v>16818.679999999997</v>
      </c>
      <c r="W6" s="133">
        <v>42632</v>
      </c>
      <c r="X6" s="10">
        <v>78.92</v>
      </c>
      <c r="Y6" s="10">
        <v>79.510000000000005</v>
      </c>
      <c r="Z6" s="10">
        <v>78.81</v>
      </c>
      <c r="AA6" s="10">
        <v>78.989999999999995</v>
      </c>
      <c r="AB6" s="95">
        <v>7234200</v>
      </c>
      <c r="AC6" s="10">
        <v>78.989999999999995</v>
      </c>
      <c r="AD6" s="40">
        <f t="shared" si="1"/>
        <v>0.70000000000000284</v>
      </c>
      <c r="AE6" s="162">
        <f t="shared" si="2"/>
        <v>2.4111675126903265E-3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-544.67999999999665</v>
      </c>
      <c r="R7">
        <v>170</v>
      </c>
      <c r="W7" s="133">
        <v>42629</v>
      </c>
      <c r="X7" s="10">
        <v>78.849999999999994</v>
      </c>
      <c r="Y7" s="10">
        <v>79.19</v>
      </c>
      <c r="Z7" s="10">
        <v>78.41</v>
      </c>
      <c r="AA7" s="10">
        <v>78.8</v>
      </c>
      <c r="AB7" s="95">
        <v>10307900</v>
      </c>
      <c r="AC7" s="10">
        <v>78.8</v>
      </c>
      <c r="AD7" s="40">
        <f t="shared" si="1"/>
        <v>0.78000000000000114</v>
      </c>
      <c r="AE7" s="162">
        <f t="shared" si="2"/>
        <v>-5.0735667174028887E-4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-544.67999999999665</v>
      </c>
      <c r="T8" s="1"/>
      <c r="W8" s="133">
        <v>42628</v>
      </c>
      <c r="X8" s="10">
        <v>77.75</v>
      </c>
      <c r="Y8" s="10">
        <v>79.2</v>
      </c>
      <c r="Z8" s="10">
        <v>77.27</v>
      </c>
      <c r="AA8" s="10">
        <v>78.84</v>
      </c>
      <c r="AB8" s="95">
        <v>10112800</v>
      </c>
      <c r="AC8" s="10">
        <v>78.84</v>
      </c>
      <c r="AD8" s="40">
        <f t="shared" si="1"/>
        <v>1.9300000000000068</v>
      </c>
      <c r="AE8" s="162">
        <f t="shared" si="2"/>
        <v>1.5717598557072998E-2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-3.2385419069748442E-2</v>
      </c>
      <c r="W9" s="133">
        <v>42627</v>
      </c>
      <c r="X9" s="10">
        <v>77.94</v>
      </c>
      <c r="Y9" s="10">
        <v>78.400000000000006</v>
      </c>
      <c r="Z9" s="10">
        <v>77.44</v>
      </c>
      <c r="AA9" s="10">
        <v>77.62</v>
      </c>
      <c r="AB9" s="95">
        <v>8311200</v>
      </c>
      <c r="AC9" s="10">
        <v>77.62</v>
      </c>
      <c r="AD9" s="40">
        <f t="shared" si="1"/>
        <v>0.96000000000000796</v>
      </c>
      <c r="AE9" s="162" t="e">
        <f t="shared" si="2"/>
        <v>#DIV/0!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42627</v>
      </c>
      <c r="X10" s="10" t="s">
        <v>242</v>
      </c>
      <c r="Y10" s="10"/>
      <c r="Z10" s="10"/>
      <c r="AA10" s="10"/>
      <c r="AB10" s="95"/>
      <c r="AC10" s="10"/>
      <c r="AD10" s="40">
        <f t="shared" si="1"/>
        <v>0</v>
      </c>
      <c r="AE10" s="162">
        <f t="shared" si="2"/>
        <v>-1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2.3099999999999999E-2</v>
      </c>
      <c r="W11" s="133">
        <v>42626</v>
      </c>
      <c r="X11" s="10">
        <v>78.66</v>
      </c>
      <c r="Y11" s="10">
        <v>78.66</v>
      </c>
      <c r="Z11" s="10">
        <v>77.5</v>
      </c>
      <c r="AA11" s="10">
        <v>78.06</v>
      </c>
      <c r="AB11" s="95">
        <v>9389600</v>
      </c>
      <c r="AC11" s="10">
        <v>77.59</v>
      </c>
      <c r="AD11" s="40">
        <f t="shared" si="1"/>
        <v>1.1599999999999966</v>
      </c>
      <c r="AE11" s="162">
        <f t="shared" si="2"/>
        <v>-1.0079101811686586E-2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42625</v>
      </c>
      <c r="X12" s="10">
        <v>77.69</v>
      </c>
      <c r="Y12" s="10">
        <v>79.03</v>
      </c>
      <c r="Z12" s="10">
        <v>77.69</v>
      </c>
      <c r="AA12" s="10">
        <v>78.849999999999994</v>
      </c>
      <c r="AB12" s="95">
        <v>8896100</v>
      </c>
      <c r="AC12" s="10">
        <v>78.38</v>
      </c>
      <c r="AD12" s="40">
        <f t="shared" si="1"/>
        <v>1.3400000000000034</v>
      </c>
      <c r="AE12" s="162">
        <f t="shared" si="2"/>
        <v>1.0311936065996452E-2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42622</v>
      </c>
      <c r="X13" s="10">
        <v>78.459999999999994</v>
      </c>
      <c r="Y13" s="10">
        <v>79</v>
      </c>
      <c r="Z13" s="10">
        <v>78.05</v>
      </c>
      <c r="AA13" s="10">
        <v>78.05</v>
      </c>
      <c r="AB13" s="95">
        <v>10415200</v>
      </c>
      <c r="AC13" s="10">
        <v>77.58</v>
      </c>
      <c r="AD13" s="40">
        <f t="shared" si="1"/>
        <v>0.95000000000000284</v>
      </c>
      <c r="AE13" s="162">
        <f t="shared" si="2"/>
        <v>-1.1845624761177009E-2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42621</v>
      </c>
      <c r="X14" s="10">
        <v>78.33</v>
      </c>
      <c r="Y14" s="10">
        <v>79.14</v>
      </c>
      <c r="Z14" s="10">
        <v>77.599999999999994</v>
      </c>
      <c r="AA14" s="10">
        <v>78.989999999999995</v>
      </c>
      <c r="AB14" s="95">
        <v>8549600</v>
      </c>
      <c r="AC14" s="10">
        <v>78.510000000000005</v>
      </c>
      <c r="AD14" s="40">
        <f t="shared" si="1"/>
        <v>1.5400000000000063</v>
      </c>
      <c r="AE14" s="162">
        <f t="shared" si="2"/>
        <v>9.7749196141478922E-3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42620</v>
      </c>
      <c r="X15" s="10">
        <v>78.38</v>
      </c>
      <c r="Y15" s="10">
        <v>78.81</v>
      </c>
      <c r="Z15" s="10">
        <v>77.92</v>
      </c>
      <c r="AA15" s="10">
        <v>78.22</v>
      </c>
      <c r="AB15" s="95">
        <v>8232700</v>
      </c>
      <c r="AC15" s="10">
        <v>77.75</v>
      </c>
      <c r="AD15" s="40">
        <f t="shared" si="1"/>
        <v>0.89000000000000057</v>
      </c>
      <c r="AE15" s="162">
        <f t="shared" si="2"/>
        <v>4.3921973905181044E-3</v>
      </c>
    </row>
    <row r="16" spans="1:40" x14ac:dyDescent="0.25">
      <c r="B16" s="527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42619</v>
      </c>
      <c r="X16" s="10">
        <v>77.78</v>
      </c>
      <c r="Y16" s="10">
        <v>78.290000000000006</v>
      </c>
      <c r="Z16" s="10">
        <v>77.25</v>
      </c>
      <c r="AA16" s="10">
        <v>77.88</v>
      </c>
      <c r="AB16" s="95">
        <v>11648400</v>
      </c>
      <c r="AC16" s="10">
        <v>77.41</v>
      </c>
      <c r="AD16" s="40">
        <f t="shared" si="1"/>
        <v>1.0400000000000063</v>
      </c>
      <c r="AE16" s="162">
        <f t="shared" si="2"/>
        <v>1.2822190239434539E-2</v>
      </c>
    </row>
    <row r="17" spans="1:31" x14ac:dyDescent="0.25">
      <c r="W17" s="133">
        <v>42615</v>
      </c>
      <c r="X17" s="10">
        <v>77.62</v>
      </c>
      <c r="Y17" s="10">
        <v>77.760000000000005</v>
      </c>
      <c r="Z17" s="10">
        <v>76.67</v>
      </c>
      <c r="AA17" s="10">
        <v>76.89</v>
      </c>
      <c r="AB17" s="95">
        <v>7956200</v>
      </c>
      <c r="AC17" s="10">
        <v>76.430000000000007</v>
      </c>
      <c r="AD17" s="40">
        <f t="shared" si="1"/>
        <v>1.0900000000000034</v>
      </c>
      <c r="AE17" s="162">
        <f t="shared" si="2"/>
        <v>-6.7576348278102216E-3</v>
      </c>
    </row>
    <row r="18" spans="1:31" x14ac:dyDescent="0.25">
      <c r="W18" s="133">
        <v>42614</v>
      </c>
      <c r="X18" s="10">
        <v>78.430000000000007</v>
      </c>
      <c r="Y18" s="10">
        <v>78.459999999999994</v>
      </c>
      <c r="Z18" s="10">
        <v>76.94</v>
      </c>
      <c r="AA18" s="10">
        <v>77.42</v>
      </c>
      <c r="AB18" s="95">
        <v>12403900</v>
      </c>
      <c r="AC18" s="10">
        <v>76.95</v>
      </c>
      <c r="AD18" s="40">
        <f t="shared" si="1"/>
        <v>1.519999999999996</v>
      </c>
      <c r="AE18" s="162">
        <f t="shared" si="2"/>
        <v>-1.2321909896033767E-2</v>
      </c>
    </row>
    <row r="19" spans="1:31" x14ac:dyDescent="0.25">
      <c r="W19" s="133">
        <v>42613</v>
      </c>
      <c r="X19" s="10">
        <v>77.739999999999995</v>
      </c>
      <c r="Y19" s="10">
        <v>78.599999999999994</v>
      </c>
      <c r="Z19" s="10">
        <v>77.58</v>
      </c>
      <c r="AA19" s="10">
        <v>78.38</v>
      </c>
      <c r="AB19" s="95">
        <v>9758500</v>
      </c>
      <c r="AC19" s="10">
        <v>77.91</v>
      </c>
      <c r="AD19" s="40">
        <f t="shared" si="1"/>
        <v>1.019999999999996</v>
      </c>
      <c r="AE19" s="162">
        <f t="shared" si="2"/>
        <v>5.9393156875402475E-3</v>
      </c>
    </row>
    <row r="20" spans="1:31" x14ac:dyDescent="0.25">
      <c r="W20" s="133">
        <v>42612</v>
      </c>
      <c r="X20" s="10">
        <v>78.05</v>
      </c>
      <c r="Y20" s="10">
        <v>78.39</v>
      </c>
      <c r="Z20" s="10">
        <v>77.66</v>
      </c>
      <c r="AA20" s="10">
        <v>77.92</v>
      </c>
      <c r="AB20" s="95">
        <v>9174200</v>
      </c>
      <c r="AC20" s="10">
        <v>77.45</v>
      </c>
      <c r="AD20" s="40">
        <f t="shared" si="1"/>
        <v>0.73000000000000398</v>
      </c>
      <c r="AE20" s="162">
        <f t="shared" si="2"/>
        <v>-3.2175032175032481E-3</v>
      </c>
    </row>
    <row r="21" spans="1:31" x14ac:dyDescent="0.25">
      <c r="W21" s="133">
        <v>42611</v>
      </c>
      <c r="X21" s="10">
        <v>79.650000000000006</v>
      </c>
      <c r="Y21" s="10">
        <v>79.7</v>
      </c>
      <c r="Z21" s="10">
        <v>77.63</v>
      </c>
      <c r="AA21" s="10">
        <v>78.17</v>
      </c>
      <c r="AB21" s="95">
        <v>15383500</v>
      </c>
      <c r="AC21" s="10">
        <v>77.7</v>
      </c>
      <c r="AD21" s="40">
        <f t="shared" si="1"/>
        <v>2.0700000000000074</v>
      </c>
      <c r="AE21" s="162">
        <f t="shared" si="2"/>
        <v>-2.0052970109723844E-2</v>
      </c>
    </row>
    <row r="22" spans="1:31" x14ac:dyDescent="0.25">
      <c r="W22" s="133">
        <v>42608</v>
      </c>
      <c r="X22" s="10">
        <v>80.11</v>
      </c>
      <c r="Y22" s="10">
        <v>80.33</v>
      </c>
      <c r="Z22" s="10">
        <v>79.27</v>
      </c>
      <c r="AA22" s="10">
        <v>79.77</v>
      </c>
      <c r="AB22" s="95">
        <v>8928000</v>
      </c>
      <c r="AC22" s="10">
        <v>79.290000000000006</v>
      </c>
      <c r="AD22" s="40">
        <f t="shared" si="1"/>
        <v>1.0600000000000023</v>
      </c>
      <c r="AE22" s="162">
        <f t="shared" si="2"/>
        <v>-3.8944723618088428E-3</v>
      </c>
    </row>
    <row r="23" spans="1:31" x14ac:dyDescent="0.25">
      <c r="W23" s="133">
        <v>42607</v>
      </c>
      <c r="X23" s="10">
        <v>80.45</v>
      </c>
      <c r="Y23" s="10">
        <v>81</v>
      </c>
      <c r="Z23" s="10">
        <v>79.3</v>
      </c>
      <c r="AA23" s="10">
        <v>80.08</v>
      </c>
      <c r="AB23" s="95">
        <v>9220100</v>
      </c>
      <c r="AC23" s="10">
        <v>79.599999999999994</v>
      </c>
      <c r="AD23" s="40">
        <f t="shared" si="1"/>
        <v>1.7000000000000028</v>
      </c>
      <c r="AE23" s="162">
        <f t="shared" si="2"/>
        <v>-5.2486878280429972E-3</v>
      </c>
    </row>
    <row r="24" spans="1:31" x14ac:dyDescent="0.25">
      <c r="W24" s="133">
        <v>42606</v>
      </c>
      <c r="X24" s="10">
        <v>81.47</v>
      </c>
      <c r="Y24" s="10">
        <v>82.1</v>
      </c>
      <c r="Z24" s="10">
        <v>80.180000000000007</v>
      </c>
      <c r="AA24" s="10">
        <v>80.5</v>
      </c>
      <c r="AB24" s="95">
        <v>9699600</v>
      </c>
      <c r="AC24" s="10">
        <v>80.02</v>
      </c>
      <c r="AD24" s="40">
        <f t="shared" si="1"/>
        <v>1.9199999999999875</v>
      </c>
      <c r="AE24" s="162">
        <f t="shared" si="2"/>
        <v>-1.1854778957767431E-2</v>
      </c>
    </row>
    <row r="25" spans="1:31" x14ac:dyDescent="0.25">
      <c r="W25" s="133">
        <v>42605</v>
      </c>
      <c r="X25" s="10">
        <v>81.459999999999994</v>
      </c>
      <c r="Y25" s="10">
        <v>81.64</v>
      </c>
      <c r="Z25" s="10">
        <v>81.02</v>
      </c>
      <c r="AA25" s="10">
        <v>81.47</v>
      </c>
      <c r="AB25" s="95">
        <v>8279400</v>
      </c>
      <c r="AC25" s="10">
        <v>80.98</v>
      </c>
      <c r="AD25" s="40">
        <f t="shared" si="1"/>
        <v>0.62000000000000455</v>
      </c>
      <c r="AE25" s="162">
        <f t="shared" si="2"/>
        <v>6.8382444361556605E-3</v>
      </c>
    </row>
    <row r="26" spans="1:31" x14ac:dyDescent="0.25">
      <c r="W26" s="133">
        <v>42604</v>
      </c>
      <c r="X26" s="10">
        <v>80.89</v>
      </c>
      <c r="Y26" s="10">
        <v>81.53</v>
      </c>
      <c r="Z26" s="10">
        <v>80.599999999999994</v>
      </c>
      <c r="AA26" s="10">
        <v>80.92</v>
      </c>
      <c r="AB26" s="95">
        <v>7522000</v>
      </c>
      <c r="AC26" s="10">
        <v>80.430000000000007</v>
      </c>
      <c r="AD26" s="40">
        <f t="shared" si="1"/>
        <v>0.93000000000000682</v>
      </c>
      <c r="AE26" s="162">
        <f t="shared" si="2"/>
        <v>-9.9366538318224062E-4</v>
      </c>
    </row>
    <row r="27" spans="1:31" x14ac:dyDescent="0.25">
      <c r="W27" s="133">
        <v>42601</v>
      </c>
      <c r="X27" s="10">
        <v>80.56</v>
      </c>
      <c r="Y27" s="10">
        <v>81.180000000000007</v>
      </c>
      <c r="Z27" s="10">
        <v>80.23</v>
      </c>
      <c r="AA27" s="10">
        <v>81</v>
      </c>
      <c r="AB27" s="95">
        <v>8227900</v>
      </c>
      <c r="AC27" s="10">
        <v>80.510000000000005</v>
      </c>
      <c r="AD27" s="40">
        <f t="shared" si="1"/>
        <v>0.95000000000000284</v>
      </c>
      <c r="AE27" s="162">
        <f t="shared" si="2"/>
        <v>5.1186017478153101E-3</v>
      </c>
    </row>
    <row r="28" spans="1:31" x14ac:dyDescent="0.25">
      <c r="W28" s="133">
        <v>42600</v>
      </c>
      <c r="X28" s="10">
        <v>80.87</v>
      </c>
      <c r="Y28" s="10">
        <v>81.27</v>
      </c>
      <c r="Z28" s="10">
        <v>80.180000000000007</v>
      </c>
      <c r="AA28" s="10">
        <v>80.59</v>
      </c>
      <c r="AB28" s="95">
        <v>8994400</v>
      </c>
      <c r="AC28" s="10">
        <v>80.099999999999994</v>
      </c>
      <c r="AD28" s="40">
        <f t="shared" si="1"/>
        <v>1.0899999999999892</v>
      </c>
      <c r="AE28" s="162">
        <f t="shared" si="2"/>
        <v>-1.3714000748036304E-3</v>
      </c>
    </row>
    <row r="29" spans="1:31" x14ac:dyDescent="0.25">
      <c r="W29" s="133">
        <v>42599</v>
      </c>
      <c r="X29" s="10">
        <v>79.459999999999994</v>
      </c>
      <c r="Y29" s="10">
        <v>80.87</v>
      </c>
      <c r="Z29" s="10">
        <v>79.3</v>
      </c>
      <c r="AA29" s="10">
        <v>80.7</v>
      </c>
      <c r="AB29" s="95">
        <v>10583800</v>
      </c>
      <c r="AC29" s="10">
        <v>80.209999999999994</v>
      </c>
      <c r="AD29" s="40">
        <f t="shared" si="1"/>
        <v>1.5700000000000074</v>
      </c>
      <c r="AE29" s="162">
        <f t="shared" si="2"/>
        <v>1.8281071473911448E-2</v>
      </c>
    </row>
    <row r="30" spans="1:31" x14ac:dyDescent="0.25">
      <c r="C30" s="4"/>
      <c r="D30" s="3"/>
      <c r="E30" s="3"/>
      <c r="F30" s="3"/>
      <c r="H30" s="72"/>
      <c r="W30" s="133">
        <v>42598</v>
      </c>
      <c r="X30" s="10">
        <v>79.569999999999993</v>
      </c>
      <c r="Y30" s="10">
        <v>79.8</v>
      </c>
      <c r="Z30" s="10">
        <v>79.239999999999995</v>
      </c>
      <c r="AA30" s="10">
        <v>79.25</v>
      </c>
      <c r="AB30" s="95">
        <v>7969900</v>
      </c>
      <c r="AC30" s="10">
        <v>78.77</v>
      </c>
      <c r="AD30" s="40">
        <f t="shared" si="1"/>
        <v>0.56000000000000227</v>
      </c>
      <c r="AE30" s="162">
        <f t="shared" si="2"/>
        <v>-5.0524188455223218E-3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42597</v>
      </c>
      <c r="X31" s="10">
        <v>79.88</v>
      </c>
      <c r="Y31" s="10">
        <v>80.09</v>
      </c>
      <c r="Z31" s="10">
        <v>79.430000000000007</v>
      </c>
      <c r="AA31" s="10">
        <v>79.650000000000006</v>
      </c>
      <c r="AB31" s="95">
        <v>7464800</v>
      </c>
      <c r="AC31" s="10">
        <v>79.17</v>
      </c>
      <c r="AD31" s="40">
        <f t="shared" si="1"/>
        <v>0.65999999999999659</v>
      </c>
      <c r="AE31" s="162">
        <f t="shared" si="2"/>
        <v>-1.2629451881795983E-4</v>
      </c>
    </row>
    <row r="32" spans="1:31" ht="15.75" thickBot="1" x14ac:dyDescent="0.3">
      <c r="A32" s="359" t="s">
        <v>202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42594</v>
      </c>
      <c r="X32" s="10">
        <v>79.34</v>
      </c>
      <c r="Y32" s="10">
        <v>79.77</v>
      </c>
      <c r="Z32" s="10">
        <v>78.87</v>
      </c>
      <c r="AA32" s="10">
        <v>79.66</v>
      </c>
      <c r="AB32" s="95">
        <v>8434000</v>
      </c>
      <c r="AC32" s="10">
        <v>79.180000000000007</v>
      </c>
      <c r="AD32" s="40">
        <f t="shared" si="1"/>
        <v>0.89999999999999147</v>
      </c>
      <c r="AE32" s="162">
        <f t="shared" si="2"/>
        <v>1.1379441143002378E-3</v>
      </c>
    </row>
    <row r="33" spans="1:31" x14ac:dyDescent="0.25">
      <c r="W33" s="133">
        <v>42593</v>
      </c>
      <c r="X33" s="10">
        <v>79.150000000000006</v>
      </c>
      <c r="Y33" s="10">
        <v>79.98</v>
      </c>
      <c r="Z33" s="10">
        <v>78.8</v>
      </c>
      <c r="AA33" s="10">
        <v>79.569999999999993</v>
      </c>
      <c r="AB33" s="95">
        <v>8454700</v>
      </c>
      <c r="AC33" s="10">
        <v>79.09</v>
      </c>
      <c r="AD33" s="40">
        <f t="shared" si="1"/>
        <v>1.1800000000000068</v>
      </c>
      <c r="AE33" s="162">
        <f t="shared" si="2"/>
        <v>8.5437388421321092E-3</v>
      </c>
    </row>
    <row r="34" spans="1:31" x14ac:dyDescent="0.25">
      <c r="W34" s="133">
        <v>42592</v>
      </c>
      <c r="X34" s="10">
        <v>79.430000000000007</v>
      </c>
      <c r="Y34" s="10">
        <v>79.59</v>
      </c>
      <c r="Z34" s="10">
        <v>78.45</v>
      </c>
      <c r="AA34" s="10">
        <v>78.900000000000006</v>
      </c>
      <c r="AB34" s="95">
        <v>12022200</v>
      </c>
      <c r="AC34" s="10">
        <v>78.42</v>
      </c>
      <c r="AD34" s="40">
        <f t="shared" si="1"/>
        <v>1.1400000000000006</v>
      </c>
      <c r="AE34" s="162">
        <f t="shared" si="2"/>
        <v>-5.4533925174380382E-3</v>
      </c>
    </row>
    <row r="35" spans="1:31" x14ac:dyDescent="0.25">
      <c r="W35" s="133">
        <v>42591</v>
      </c>
      <c r="X35" s="10">
        <v>79.86</v>
      </c>
      <c r="Y35" s="10">
        <v>79.900000000000006</v>
      </c>
      <c r="Z35" s="10">
        <v>79.010000000000005</v>
      </c>
      <c r="AA35" s="10">
        <v>79.33</v>
      </c>
      <c r="AB35" s="95">
        <v>9578200</v>
      </c>
      <c r="AC35" s="10">
        <v>78.849999999999994</v>
      </c>
      <c r="AD35" s="40">
        <f t="shared" si="1"/>
        <v>0.89000000000000057</v>
      </c>
      <c r="AE35" s="162">
        <f t="shared" si="2"/>
        <v>-5.1728488518800742E-3</v>
      </c>
    </row>
    <row r="36" spans="1:31" x14ac:dyDescent="0.25">
      <c r="W36" s="133">
        <v>42590</v>
      </c>
      <c r="X36" s="10">
        <v>80.459999999999994</v>
      </c>
      <c r="Y36" s="10">
        <v>80.790000000000006</v>
      </c>
      <c r="Z36" s="10">
        <v>79.010000000000005</v>
      </c>
      <c r="AA36" s="10">
        <v>79.739999999999995</v>
      </c>
      <c r="AB36" s="95">
        <v>9511600</v>
      </c>
      <c r="AC36" s="10">
        <v>79.260000000000005</v>
      </c>
      <c r="AD36" s="40">
        <f t="shared" si="1"/>
        <v>1.7800000000000011</v>
      </c>
      <c r="AE36" s="162">
        <f t="shared" si="2"/>
        <v>-8.3823345427248563E-3</v>
      </c>
    </row>
    <row r="37" spans="1:31" x14ac:dyDescent="0.25">
      <c r="W37" s="133">
        <v>42587</v>
      </c>
      <c r="X37" s="10">
        <v>80.2</v>
      </c>
      <c r="Y37" s="10">
        <v>80.66</v>
      </c>
      <c r="Z37" s="10">
        <v>79.86</v>
      </c>
      <c r="AA37" s="10">
        <v>80.41</v>
      </c>
      <c r="AB37" s="95">
        <v>10692300</v>
      </c>
      <c r="AC37" s="10">
        <v>79.930000000000007</v>
      </c>
      <c r="AD37" s="40">
        <f t="shared" si="1"/>
        <v>0.79999999999999716</v>
      </c>
      <c r="AE37" s="162">
        <f t="shared" si="2"/>
        <v>8.0716357674359696E-3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42586</v>
      </c>
      <c r="X38" s="10">
        <v>80.209999999999994</v>
      </c>
      <c r="Y38" s="10">
        <v>80.63</v>
      </c>
      <c r="Z38" s="10">
        <v>79.55</v>
      </c>
      <c r="AA38" s="10">
        <v>79.77</v>
      </c>
      <c r="AB38" s="95">
        <v>9738300</v>
      </c>
      <c r="AC38" s="10">
        <v>79.290000000000006</v>
      </c>
      <c r="AD38" s="40">
        <f t="shared" si="1"/>
        <v>1.0799999999999983</v>
      </c>
      <c r="AE38" s="162">
        <f t="shared" si="2"/>
        <v>-4.0195955281998597E-3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42585</v>
      </c>
      <c r="X39" s="10">
        <v>79.72</v>
      </c>
      <c r="Y39" s="10">
        <v>80.17</v>
      </c>
      <c r="Z39" s="10">
        <v>79.11</v>
      </c>
      <c r="AA39" s="10">
        <v>80.09</v>
      </c>
      <c r="AB39" s="95">
        <v>10868100</v>
      </c>
      <c r="AC39" s="10">
        <v>79.61</v>
      </c>
      <c r="AD39" s="40">
        <f t="shared" si="1"/>
        <v>1.0600000000000023</v>
      </c>
      <c r="AE39" s="162">
        <f t="shared" si="2"/>
        <v>6.574788215956362E-3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42584</v>
      </c>
      <c r="X40" s="10">
        <v>80.98</v>
      </c>
      <c r="Y40" s="10">
        <v>81.19</v>
      </c>
      <c r="Z40" s="10">
        <v>79.45</v>
      </c>
      <c r="AA40" s="10">
        <v>79.569999999999993</v>
      </c>
      <c r="AB40" s="95">
        <v>13408200</v>
      </c>
      <c r="AC40" s="10">
        <v>79.09</v>
      </c>
      <c r="AD40" s="40">
        <f t="shared" si="1"/>
        <v>1.7399999999999949</v>
      </c>
      <c r="AE40" s="162">
        <f t="shared" si="2"/>
        <v>-1.1127781945486359E-2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42583</v>
      </c>
      <c r="X41" s="10">
        <v>79.81</v>
      </c>
      <c r="Y41" s="10">
        <v>81.209999999999994</v>
      </c>
      <c r="Z41" s="10">
        <v>79.510000000000005</v>
      </c>
      <c r="AA41" s="10">
        <v>80.459999999999994</v>
      </c>
      <c r="AB41" s="95">
        <v>14758000</v>
      </c>
      <c r="AC41" s="10">
        <v>79.98</v>
      </c>
      <c r="AD41" s="40">
        <f t="shared" si="1"/>
        <v>1.6999999999999886</v>
      </c>
      <c r="AE41" s="162">
        <f t="shared" si="2"/>
        <v>1.253323205469048E-2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67" t="s">
        <v>78</v>
      </c>
      <c r="P42" s="567"/>
      <c r="T42" s="91" t="s">
        <v>113</v>
      </c>
      <c r="W42" s="133">
        <v>42580</v>
      </c>
      <c r="X42" s="10">
        <v>80.599999999999994</v>
      </c>
      <c r="Y42" s="10">
        <v>80.84</v>
      </c>
      <c r="Z42" s="10">
        <v>79.37</v>
      </c>
      <c r="AA42" s="10">
        <v>79.47</v>
      </c>
      <c r="AB42" s="95">
        <v>19465700</v>
      </c>
      <c r="AC42" s="10">
        <v>78.989999999999995</v>
      </c>
      <c r="AD42" s="40">
        <f t="shared" si="1"/>
        <v>1.4699999999999989</v>
      </c>
      <c r="AE42" s="162">
        <f t="shared" si="2"/>
        <v>-2.1795665634674943E-2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89.507000000000019</v>
      </c>
      <c r="Q43" s="2"/>
      <c r="T43" s="128" t="s">
        <v>98</v>
      </c>
      <c r="U43" s="98">
        <v>81.52</v>
      </c>
      <c r="W43" s="133">
        <v>42579</v>
      </c>
      <c r="X43" s="10">
        <v>81.95</v>
      </c>
      <c r="Y43" s="10">
        <v>81.98</v>
      </c>
      <c r="Z43" s="10">
        <v>80.62</v>
      </c>
      <c r="AA43" s="10">
        <v>81.239999999999995</v>
      </c>
      <c r="AB43" s="95">
        <v>13011000</v>
      </c>
      <c r="AC43" s="10">
        <v>80.75</v>
      </c>
      <c r="AD43" s="40">
        <f t="shared" si="1"/>
        <v>1.3599999999999994</v>
      </c>
      <c r="AE43" s="162">
        <f t="shared" si="2"/>
        <v>-6.7650676506765262E-3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88.693300000000008</v>
      </c>
      <c r="Q44" s="2"/>
      <c r="T44" s="93" t="s">
        <v>99</v>
      </c>
      <c r="U44" s="88">
        <v>81.33</v>
      </c>
      <c r="W44" s="133">
        <v>42578</v>
      </c>
      <c r="X44" s="10">
        <v>81.34</v>
      </c>
      <c r="Y44" s="10">
        <v>81.98</v>
      </c>
      <c r="Z44" s="10">
        <v>81.06</v>
      </c>
      <c r="AA44" s="10">
        <v>81.790000000000006</v>
      </c>
      <c r="AB44" s="95">
        <v>14103800</v>
      </c>
      <c r="AC44" s="10">
        <v>81.3</v>
      </c>
      <c r="AD44" s="40">
        <f t="shared" si="1"/>
        <v>0.92000000000000171</v>
      </c>
      <c r="AE44" s="162">
        <f t="shared" si="2"/>
        <v>9.18570009930475E-3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87.879600000000011</v>
      </c>
      <c r="Q45" s="2"/>
      <c r="T45" s="93" t="s">
        <v>100</v>
      </c>
      <c r="U45" s="88" t="s">
        <v>519</v>
      </c>
      <c r="W45" s="133">
        <v>42577</v>
      </c>
      <c r="X45" s="10">
        <v>84.05</v>
      </c>
      <c r="Y45" s="10">
        <v>84.15</v>
      </c>
      <c r="Z45" s="10">
        <v>80.510000000000005</v>
      </c>
      <c r="AA45" s="10">
        <v>81.05</v>
      </c>
      <c r="AB45" s="95">
        <v>47371900</v>
      </c>
      <c r="AC45" s="10">
        <v>80.56</v>
      </c>
      <c r="AD45" s="40">
        <f t="shared" si="1"/>
        <v>3.6400000000000006</v>
      </c>
      <c r="AE45" s="162">
        <f t="shared" si="2"/>
        <v>-8.4753465121563232E-2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87.065900000000013</v>
      </c>
      <c r="Q46" s="2"/>
      <c r="T46" s="93" t="s">
        <v>101</v>
      </c>
      <c r="U46" s="88" t="s">
        <v>520</v>
      </c>
      <c r="W46" s="133">
        <v>42576</v>
      </c>
      <c r="X46" s="10">
        <v>86.57</v>
      </c>
      <c r="Y46" s="10">
        <v>88.85</v>
      </c>
      <c r="Z46" s="10">
        <v>86.28</v>
      </c>
      <c r="AA46" s="10">
        <v>88.55</v>
      </c>
      <c r="AB46" s="95">
        <v>15718500</v>
      </c>
      <c r="AC46" s="10">
        <v>88.02</v>
      </c>
      <c r="AD46" s="40">
        <f t="shared" si="1"/>
        <v>2.5699999999999932</v>
      </c>
      <c r="AE46" s="162">
        <f t="shared" si="2"/>
        <v>2.3131465767755266E-2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86.252200000000016</v>
      </c>
      <c r="Q47" s="2"/>
      <c r="T47" s="93" t="s">
        <v>102</v>
      </c>
      <c r="U47" s="88">
        <v>104.5</v>
      </c>
      <c r="W47" s="133">
        <v>42573</v>
      </c>
      <c r="X47" s="10">
        <v>87.32</v>
      </c>
      <c r="Y47" s="10">
        <v>87.44</v>
      </c>
      <c r="Z47" s="10">
        <v>86.32</v>
      </c>
      <c r="AA47" s="10">
        <v>86.55</v>
      </c>
      <c r="AB47" s="95">
        <v>7374700</v>
      </c>
      <c r="AC47" s="10">
        <v>86.03</v>
      </c>
      <c r="AD47" s="40">
        <f t="shared" si="1"/>
        <v>1.1200000000000045</v>
      </c>
      <c r="AE47" s="162">
        <f t="shared" si="2"/>
        <v>-7.8422327297889005E-3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85.438500000000005</v>
      </c>
      <c r="Q48" s="2"/>
      <c r="T48" s="93" t="s">
        <v>103</v>
      </c>
      <c r="U48" s="88">
        <v>1.0005500000000001</v>
      </c>
      <c r="W48" s="133">
        <v>42572</v>
      </c>
      <c r="X48" s="10">
        <v>87.16</v>
      </c>
      <c r="Y48" s="10">
        <v>87.83</v>
      </c>
      <c r="Z48" s="10">
        <v>86.3</v>
      </c>
      <c r="AA48" s="10">
        <v>87.24</v>
      </c>
      <c r="AB48" s="95">
        <v>9453400</v>
      </c>
      <c r="AC48" s="10">
        <v>86.71</v>
      </c>
      <c r="AD48" s="40">
        <f t="shared" si="1"/>
        <v>1.5300000000000011</v>
      </c>
      <c r="AE48" s="162">
        <f t="shared" si="2"/>
        <v>6.6171348966796995E-3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84.624800000000008</v>
      </c>
      <c r="Q49" s="2"/>
      <c r="T49" s="93" t="s">
        <v>123</v>
      </c>
      <c r="U49" s="88" t="s">
        <v>301</v>
      </c>
      <c r="W49" s="133">
        <v>42571</v>
      </c>
      <c r="X49" s="10">
        <v>85.46</v>
      </c>
      <c r="Y49" s="10">
        <v>87.12</v>
      </c>
      <c r="Z49" s="10">
        <v>85.1</v>
      </c>
      <c r="AA49" s="10">
        <v>86.66</v>
      </c>
      <c r="AB49" s="95">
        <v>9055900</v>
      </c>
      <c r="AC49" s="10">
        <v>86.14</v>
      </c>
      <c r="AD49" s="40">
        <f t="shared" si="1"/>
        <v>2.0200000000000102</v>
      </c>
      <c r="AE49" s="162">
        <f t="shared" si="2"/>
        <v>1.4247026963381426E-2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83.81110000000001</v>
      </c>
      <c r="Q50" s="2"/>
      <c r="T50" s="93"/>
      <c r="U50" s="88"/>
      <c r="W50" s="133">
        <v>42570</v>
      </c>
      <c r="X50" s="10">
        <v>86.5</v>
      </c>
      <c r="Y50" s="10">
        <v>86.96</v>
      </c>
      <c r="Z50" s="10">
        <v>85.28</v>
      </c>
      <c r="AA50" s="10">
        <v>85.44</v>
      </c>
      <c r="AB50" s="95">
        <v>9832800</v>
      </c>
      <c r="AC50" s="10">
        <v>84.93</v>
      </c>
      <c r="AD50" s="40">
        <f t="shared" si="1"/>
        <v>1.6799999999999926</v>
      </c>
      <c r="AE50" s="162">
        <f t="shared" si="2"/>
        <v>-1.7127647263048162E-2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82.997400000000013</v>
      </c>
      <c r="Q51" s="2"/>
      <c r="T51" s="93" t="s">
        <v>105</v>
      </c>
      <c r="U51" s="88" t="s">
        <v>521</v>
      </c>
      <c r="W51" s="133">
        <v>42569</v>
      </c>
      <c r="X51" s="10">
        <v>86.94</v>
      </c>
      <c r="Y51" s="10">
        <v>87.34</v>
      </c>
      <c r="Z51" s="10">
        <v>86.47</v>
      </c>
      <c r="AA51" s="10">
        <v>86.93</v>
      </c>
      <c r="AB51" s="95">
        <v>6788300</v>
      </c>
      <c r="AC51" s="10">
        <v>86.41</v>
      </c>
      <c r="AD51" s="40">
        <f t="shared" si="1"/>
        <v>0.87000000000000455</v>
      </c>
      <c r="AE51" s="162">
        <f t="shared" si="2"/>
        <v>3.0179918746371381E-3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82.183700000000002</v>
      </c>
      <c r="Q52" s="2"/>
      <c r="T52" s="93" t="s">
        <v>106</v>
      </c>
      <c r="U52" s="88" t="s">
        <v>404</v>
      </c>
      <c r="W52" s="133">
        <v>42566</v>
      </c>
      <c r="X52" s="10">
        <v>85.67</v>
      </c>
      <c r="Y52" s="10">
        <v>87.96</v>
      </c>
      <c r="Z52" s="10">
        <v>85.54</v>
      </c>
      <c r="AA52" s="10">
        <v>86.67</v>
      </c>
      <c r="AB52" s="95">
        <v>11483300</v>
      </c>
      <c r="AC52" s="10">
        <v>86.15</v>
      </c>
      <c r="AD52" s="40">
        <f t="shared" si="1"/>
        <v>2.4199999999999875</v>
      </c>
      <c r="AE52" s="162">
        <f t="shared" si="2"/>
        <v>1.3290990355210752E-2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81.37</v>
      </c>
      <c r="Q53" s="2"/>
      <c r="T53" s="93" t="s">
        <v>107</v>
      </c>
      <c r="U53" s="90">
        <v>7534538</v>
      </c>
      <c r="W53" s="133">
        <v>42565</v>
      </c>
      <c r="X53" s="10">
        <v>86.43</v>
      </c>
      <c r="Y53" s="10">
        <v>86.51</v>
      </c>
      <c r="Z53" s="10">
        <v>85.27</v>
      </c>
      <c r="AA53" s="10">
        <v>85.54</v>
      </c>
      <c r="AB53" s="95">
        <v>8104400</v>
      </c>
      <c r="AC53" s="10">
        <v>85.02</v>
      </c>
      <c r="AD53" s="40">
        <f t="shared" si="1"/>
        <v>1.2400000000000091</v>
      </c>
      <c r="AE53" s="162">
        <f t="shared" si="2"/>
        <v>-2.4639211545230966E-3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80.556300000000007</v>
      </c>
      <c r="Q54" s="2"/>
      <c r="T54" s="93" t="s">
        <v>110</v>
      </c>
      <c r="U54" s="90">
        <v>10680600</v>
      </c>
      <c r="W54" s="133">
        <v>42564</v>
      </c>
      <c r="X54" s="10">
        <v>86.71</v>
      </c>
      <c r="Y54" s="10">
        <v>87.08</v>
      </c>
      <c r="Z54" s="10">
        <v>85.72</v>
      </c>
      <c r="AA54" s="10">
        <v>85.75</v>
      </c>
      <c r="AB54" s="95">
        <v>8334400</v>
      </c>
      <c r="AC54" s="10">
        <v>85.23</v>
      </c>
      <c r="AD54" s="40">
        <f t="shared" si="1"/>
        <v>1.3599999999999994</v>
      </c>
      <c r="AE54" s="162">
        <f t="shared" si="2"/>
        <v>-1.021948670305417E-2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79.742599999999996</v>
      </c>
      <c r="Q55" s="2"/>
      <c r="T55" s="93" t="s">
        <v>108</v>
      </c>
      <c r="U55" s="88" t="s">
        <v>522</v>
      </c>
      <c r="W55" s="133">
        <v>42563</v>
      </c>
      <c r="X55" s="10">
        <v>86.82</v>
      </c>
      <c r="Y55" s="10">
        <v>87.31</v>
      </c>
      <c r="Z55" s="10">
        <v>86.48</v>
      </c>
      <c r="AA55" s="10">
        <v>86.63</v>
      </c>
      <c r="AB55" s="95">
        <v>7857700</v>
      </c>
      <c r="AC55" s="10">
        <v>86.11</v>
      </c>
      <c r="AD55" s="40">
        <f t="shared" si="1"/>
        <v>0.82999999999999829</v>
      </c>
      <c r="AE55" s="162">
        <f t="shared" si="2"/>
        <v>4.4325207045374793E-3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78.928899999999999</v>
      </c>
      <c r="T56" s="93" t="s">
        <v>111</v>
      </c>
      <c r="U56" s="88">
        <v>7.14</v>
      </c>
      <c r="W56" s="133">
        <v>42562</v>
      </c>
      <c r="X56" s="10">
        <v>86.56</v>
      </c>
      <c r="Y56" s="10">
        <v>87.23</v>
      </c>
      <c r="Z56" s="10">
        <v>86.09</v>
      </c>
      <c r="AA56" s="10">
        <v>86.25</v>
      </c>
      <c r="AB56" s="95">
        <v>7453900</v>
      </c>
      <c r="AC56" s="10">
        <v>85.73</v>
      </c>
      <c r="AD56" s="40">
        <f t="shared" si="1"/>
        <v>1.1400000000000006</v>
      </c>
      <c r="AE56" s="162">
        <f t="shared" si="2"/>
        <v>-3.487155643380202E-3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78.115200000000002</v>
      </c>
      <c r="T57" s="93" t="s">
        <v>112</v>
      </c>
      <c r="U57" s="88">
        <v>11.39</v>
      </c>
      <c r="W57" s="133">
        <v>42559</v>
      </c>
      <c r="X57" s="10">
        <v>85.96</v>
      </c>
      <c r="Y57" s="10">
        <v>86.94</v>
      </c>
      <c r="Z57" s="10">
        <v>85.73</v>
      </c>
      <c r="AA57" s="10">
        <v>86.55</v>
      </c>
      <c r="AB57" s="95">
        <v>7628800</v>
      </c>
      <c r="AC57" s="10">
        <v>86.03</v>
      </c>
      <c r="AD57" s="40">
        <f t="shared" si="1"/>
        <v>1.2099999999999937</v>
      </c>
      <c r="AE57" s="162">
        <f t="shared" si="2"/>
        <v>1.2594161958568773E-2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77.301500000000004</v>
      </c>
      <c r="T58" s="93" t="s">
        <v>109</v>
      </c>
      <c r="U58" s="88" t="s">
        <v>523</v>
      </c>
      <c r="W58" s="133">
        <v>42558</v>
      </c>
      <c r="X58" s="10">
        <v>85.9</v>
      </c>
      <c r="Y58" s="10">
        <v>86.26</v>
      </c>
      <c r="Z58" s="10">
        <v>84.77</v>
      </c>
      <c r="AA58" s="10">
        <v>85.47</v>
      </c>
      <c r="AB58" s="95">
        <v>6764500</v>
      </c>
      <c r="AC58" s="10">
        <v>84.96</v>
      </c>
      <c r="AD58" s="40">
        <f t="shared" si="1"/>
        <v>1.4900000000000091</v>
      </c>
      <c r="AE58" s="162">
        <f t="shared" si="2"/>
        <v>-2.9339279427297305E-3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76.487799999999993</v>
      </c>
      <c r="W59" s="133">
        <v>42557</v>
      </c>
      <c r="X59" s="10">
        <v>83.64</v>
      </c>
      <c r="Y59" s="10">
        <v>85.91</v>
      </c>
      <c r="Z59" s="10">
        <v>83.33</v>
      </c>
      <c r="AA59" s="10">
        <v>85.73</v>
      </c>
      <c r="AB59" s="95">
        <v>9683800</v>
      </c>
      <c r="AC59" s="10">
        <v>85.21</v>
      </c>
      <c r="AD59" s="40">
        <f t="shared" si="1"/>
        <v>2.5799999999999983</v>
      </c>
      <c r="AE59" s="162">
        <f t="shared" si="2"/>
        <v>2.1947709282801542E-2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75.67410000000001</v>
      </c>
      <c r="W60" s="133">
        <v>42556</v>
      </c>
      <c r="X60" s="10">
        <v>84.68</v>
      </c>
      <c r="Y60" s="10">
        <v>85.16</v>
      </c>
      <c r="Z60" s="10">
        <v>83.51</v>
      </c>
      <c r="AA60" s="10">
        <v>83.89</v>
      </c>
      <c r="AB60" s="95">
        <v>7621700</v>
      </c>
      <c r="AC60" s="10">
        <v>83.38</v>
      </c>
      <c r="AD60" s="40">
        <f t="shared" si="1"/>
        <v>1.6499999999999915</v>
      </c>
      <c r="AE60" s="162">
        <f t="shared" si="2"/>
        <v>-1.1499703615886148E-2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74.860400000000013</v>
      </c>
      <c r="W61" s="133">
        <v>42552</v>
      </c>
      <c r="X61" s="10">
        <v>83.15</v>
      </c>
      <c r="Y61" s="10">
        <v>85.3</v>
      </c>
      <c r="Z61" s="10">
        <v>82.75</v>
      </c>
      <c r="AA61" s="10">
        <v>84.86</v>
      </c>
      <c r="AB61" s="95">
        <v>8336300</v>
      </c>
      <c r="AC61" s="10">
        <v>84.35</v>
      </c>
      <c r="AD61" s="40">
        <f t="shared" si="1"/>
        <v>2.5499999999999972</v>
      </c>
      <c r="AE61" s="162">
        <f t="shared" si="2"/>
        <v>1.7245537867824234E-2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74.046700000000001</v>
      </c>
      <c r="W62" s="133">
        <v>42551</v>
      </c>
      <c r="X62" s="10">
        <v>82.27</v>
      </c>
      <c r="Y62" s="10">
        <v>83.42</v>
      </c>
      <c r="Z62" s="10">
        <v>81.53</v>
      </c>
      <c r="AA62" s="10">
        <v>83.42</v>
      </c>
      <c r="AB62" s="95">
        <v>9706500</v>
      </c>
      <c r="AC62" s="10">
        <v>82.92</v>
      </c>
      <c r="AD62" s="40">
        <f t="shared" si="1"/>
        <v>1.8900000000000006</v>
      </c>
      <c r="AE62" s="162">
        <f t="shared" si="2"/>
        <v>1.4063837593249362E-2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73.233000000000004</v>
      </c>
      <c r="W63" s="133">
        <v>42550</v>
      </c>
      <c r="X63" s="10">
        <v>83.39</v>
      </c>
      <c r="Y63" s="10">
        <v>83.46</v>
      </c>
      <c r="Z63" s="10">
        <v>81.75</v>
      </c>
      <c r="AA63" s="10">
        <v>82.27</v>
      </c>
      <c r="AB63" s="95">
        <v>10452600</v>
      </c>
      <c r="AC63" s="10">
        <v>81.77</v>
      </c>
      <c r="AD63" s="40">
        <f t="shared" si="1"/>
        <v>1.7099999999999937</v>
      </c>
      <c r="AE63" s="162">
        <f t="shared" si="2"/>
        <v>-4.8893778266723142E-4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42549</v>
      </c>
      <c r="X64" s="10">
        <v>79.67</v>
      </c>
      <c r="Y64" s="10">
        <v>82.42</v>
      </c>
      <c r="Z64" s="10">
        <v>79.45</v>
      </c>
      <c r="AA64" s="10">
        <v>82.31</v>
      </c>
      <c r="AB64" s="95">
        <v>14751000</v>
      </c>
      <c r="AC64" s="10">
        <v>81.81</v>
      </c>
      <c r="AD64" s="40">
        <f t="shared" si="1"/>
        <v>2.9699999999999989</v>
      </c>
      <c r="AE64" s="162">
        <f t="shared" si="2"/>
        <v>5.1812805348418589E-2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42548</v>
      </c>
      <c r="X65" s="10">
        <v>79.900000000000006</v>
      </c>
      <c r="Y65" s="10">
        <v>80.47</v>
      </c>
      <c r="Z65" s="10">
        <v>77.92</v>
      </c>
      <c r="AA65" s="10">
        <v>78.25</v>
      </c>
      <c r="AB65" s="95">
        <v>11724000</v>
      </c>
      <c r="AC65" s="10">
        <v>77.78</v>
      </c>
      <c r="AD65" s="40">
        <f t="shared" si="1"/>
        <v>2.5499999999999972</v>
      </c>
      <c r="AE65" s="162">
        <f t="shared" si="2"/>
        <v>-2.7628453556694521E-2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42545</v>
      </c>
      <c r="X66" s="10">
        <v>81.17</v>
      </c>
      <c r="Y66" s="10">
        <v>82.25</v>
      </c>
      <c r="Z66" s="10">
        <v>80.22</v>
      </c>
      <c r="AA66" s="10">
        <v>80.47</v>
      </c>
      <c r="AB66" s="95">
        <v>12438000</v>
      </c>
      <c r="AC66" s="10">
        <v>79.989999999999995</v>
      </c>
      <c r="AD66" s="40">
        <f t="shared" si="1"/>
        <v>2.0300000000000011</v>
      </c>
      <c r="AE66" s="162">
        <f t="shared" si="2"/>
        <v>-3.4753227947387555E-2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42544</v>
      </c>
      <c r="X67" s="10">
        <v>83.29</v>
      </c>
      <c r="Y67" s="10">
        <v>83.58</v>
      </c>
      <c r="Z67" s="10">
        <v>82.54</v>
      </c>
      <c r="AA67" s="10">
        <v>83.37</v>
      </c>
      <c r="AB67" s="95">
        <v>5844000</v>
      </c>
      <c r="AC67" s="10">
        <v>82.87</v>
      </c>
      <c r="AD67" s="40">
        <f>Y67-Z67</f>
        <v>1.039999999999992</v>
      </c>
      <c r="AE67" s="162">
        <f>AC67/AC68-1</f>
        <v>1.1226357535082387E-2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42543</v>
      </c>
      <c r="X68" s="10">
        <v>81.56</v>
      </c>
      <c r="Y68" s="10">
        <v>83.79</v>
      </c>
      <c r="Z68" s="10">
        <v>81.56</v>
      </c>
      <c r="AA68" s="10">
        <v>82.45</v>
      </c>
      <c r="AB68" s="95">
        <v>10069600</v>
      </c>
      <c r="AC68" s="10">
        <v>81.95</v>
      </c>
      <c r="AD68" s="40">
        <f>Y68-Z68</f>
        <v>2.230000000000004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3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  <row r="98" spans="2:9" x14ac:dyDescent="0.25">
      <c r="B98" s="10"/>
      <c r="C98" s="10"/>
      <c r="D98" s="40"/>
      <c r="E98" s="40"/>
      <c r="F98" s="40"/>
      <c r="G98" s="40"/>
      <c r="H98" s="232"/>
      <c r="I98" s="355"/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106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42636</v>
      </c>
      <c r="X2" s="10">
        <v>61.36</v>
      </c>
      <c r="Y2" s="10">
        <v>61.86</v>
      </c>
      <c r="Z2" s="10">
        <v>61.25</v>
      </c>
      <c r="AA2" s="10">
        <v>61.32</v>
      </c>
      <c r="AB2" s="95">
        <v>235100</v>
      </c>
      <c r="AC2" s="10">
        <v>61.32</v>
      </c>
      <c r="AD2" s="2">
        <f>Y2-Z2</f>
        <v>0.60999999999999943</v>
      </c>
      <c r="AE2" s="138">
        <f>AC2/AC3-1</f>
        <v>-4.0604190352444558E-3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61.32</v>
      </c>
      <c r="W3" s="133">
        <v>42635</v>
      </c>
      <c r="X3" s="10">
        <v>61.28</v>
      </c>
      <c r="Y3" s="10">
        <v>61.65</v>
      </c>
      <c r="Z3" s="10">
        <v>61.02</v>
      </c>
      <c r="AA3" s="10">
        <v>61.57</v>
      </c>
      <c r="AB3" s="95">
        <v>254800</v>
      </c>
      <c r="AC3" s="10">
        <v>61.57</v>
      </c>
      <c r="AD3" s="2">
        <f t="shared" ref="AD3:AD66" si="0">Y3-Z3</f>
        <v>0.62999999999999545</v>
      </c>
      <c r="AE3" s="138">
        <f t="shared" ref="AE3:AE66" si="1">AC3/AC4-1</f>
        <v>1.5671395579016867E-2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61.32</v>
      </c>
      <c r="R4" s="529">
        <v>-4.1000000000000003E-3</v>
      </c>
      <c r="W4" s="133">
        <v>42634</v>
      </c>
      <c r="X4" s="10">
        <v>60.17</v>
      </c>
      <c r="Y4" s="10">
        <v>60.68</v>
      </c>
      <c r="Z4" s="10">
        <v>59.81</v>
      </c>
      <c r="AA4" s="10">
        <v>60.62</v>
      </c>
      <c r="AB4" s="95">
        <v>272200</v>
      </c>
      <c r="AC4" s="10">
        <v>60.62</v>
      </c>
      <c r="AD4" s="2">
        <f t="shared" si="0"/>
        <v>0.86999999999999744</v>
      </c>
      <c r="AE4" s="138">
        <f t="shared" si="1"/>
        <v>9.9966677774074864E-3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42633</v>
      </c>
      <c r="X5" s="10">
        <v>60.57</v>
      </c>
      <c r="Y5" s="10">
        <v>60.99</v>
      </c>
      <c r="Z5" s="10">
        <v>60</v>
      </c>
      <c r="AA5" s="10">
        <v>60.02</v>
      </c>
      <c r="AB5" s="95">
        <v>205900</v>
      </c>
      <c r="AC5" s="10">
        <v>60.02</v>
      </c>
      <c r="AD5" s="2">
        <f t="shared" si="0"/>
        <v>0.99000000000000199</v>
      </c>
      <c r="AE5" s="138">
        <f t="shared" si="1"/>
        <v>-9.9866844207718852E-4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42632</v>
      </c>
      <c r="X6" s="10">
        <v>59.88</v>
      </c>
      <c r="Y6" s="10">
        <v>60.45</v>
      </c>
      <c r="Z6" s="10">
        <v>59.55</v>
      </c>
      <c r="AA6" s="10">
        <v>60.08</v>
      </c>
      <c r="AB6" s="95">
        <v>197300</v>
      </c>
      <c r="AC6" s="10">
        <v>60.08</v>
      </c>
      <c r="AD6" s="2">
        <f t="shared" si="0"/>
        <v>0.90000000000000568</v>
      </c>
      <c r="AE6" s="138">
        <f t="shared" si="1"/>
        <v>1.0597140454163156E-2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42629</v>
      </c>
      <c r="X7" s="10">
        <v>60.04</v>
      </c>
      <c r="Y7" s="10">
        <v>60.04</v>
      </c>
      <c r="Z7" s="10">
        <v>59.25</v>
      </c>
      <c r="AA7" s="10">
        <v>59.45</v>
      </c>
      <c r="AB7" s="95">
        <v>301100</v>
      </c>
      <c r="AC7" s="10">
        <v>59.45</v>
      </c>
      <c r="AD7" s="2">
        <f t="shared" si="0"/>
        <v>0.78999999999999915</v>
      </c>
      <c r="AE7" s="138">
        <f t="shared" si="1"/>
        <v>-1.0321291826202672E-2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59.6</v>
      </c>
      <c r="Y8" s="10">
        <v>60.13</v>
      </c>
      <c r="Z8" s="10">
        <v>59.4</v>
      </c>
      <c r="AA8" s="10">
        <v>60.07</v>
      </c>
      <c r="AB8" s="95">
        <v>148000</v>
      </c>
      <c r="AC8" s="10">
        <v>60.07</v>
      </c>
      <c r="AD8" s="2">
        <f t="shared" si="0"/>
        <v>0.73000000000000398</v>
      </c>
      <c r="AE8" s="138">
        <f t="shared" si="1"/>
        <v>1.0768971899713931E-2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42627</v>
      </c>
      <c r="X9" s="10">
        <v>59.55</v>
      </c>
      <c r="Y9" s="10">
        <v>60.12</v>
      </c>
      <c r="Z9" s="10">
        <v>58.99</v>
      </c>
      <c r="AA9" s="10">
        <v>59.43</v>
      </c>
      <c r="AB9" s="95">
        <v>174400</v>
      </c>
      <c r="AC9" s="10">
        <v>59.43</v>
      </c>
      <c r="AD9" s="2">
        <f t="shared" si="0"/>
        <v>1.1299999999999955</v>
      </c>
      <c r="AE9" s="138">
        <f t="shared" si="1"/>
        <v>-4.3558384989109689E-3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42626</v>
      </c>
      <c r="X10" s="10">
        <v>61.07</v>
      </c>
      <c r="Y10" s="10">
        <v>61.57</v>
      </c>
      <c r="Z10" s="10">
        <v>59.65</v>
      </c>
      <c r="AA10" s="10">
        <v>59.69</v>
      </c>
      <c r="AB10" s="95">
        <v>229800</v>
      </c>
      <c r="AC10" s="10">
        <v>59.69</v>
      </c>
      <c r="AD10" s="2">
        <f t="shared" si="0"/>
        <v>1.9200000000000017</v>
      </c>
      <c r="AE10" s="138">
        <f t="shared" si="1"/>
        <v>-3.1949399935128131E-2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7.1999999999999998E-3</v>
      </c>
      <c r="W11" s="133">
        <v>42625</v>
      </c>
      <c r="X11" s="10">
        <v>60</v>
      </c>
      <c r="Y11" s="10">
        <v>61.7</v>
      </c>
      <c r="Z11" s="10">
        <v>60</v>
      </c>
      <c r="AA11" s="10">
        <v>61.66</v>
      </c>
      <c r="AB11" s="95">
        <v>149100</v>
      </c>
      <c r="AC11" s="10">
        <v>61.66</v>
      </c>
      <c r="AD11" s="2">
        <f t="shared" si="0"/>
        <v>1.7000000000000028</v>
      </c>
      <c r="AE11" s="138">
        <f t="shared" si="1"/>
        <v>2.1368229252940241E-2</v>
      </c>
    </row>
    <row r="12" spans="1:31" x14ac:dyDescent="0.25">
      <c r="W12" s="133">
        <v>42622</v>
      </c>
      <c r="X12" s="10">
        <v>61.98</v>
      </c>
      <c r="Y12" s="10">
        <v>62.13</v>
      </c>
      <c r="Z12" s="10">
        <v>60.35</v>
      </c>
      <c r="AA12" s="10">
        <v>60.37</v>
      </c>
      <c r="AB12" s="95">
        <v>196900</v>
      </c>
      <c r="AC12" s="10">
        <v>60.37</v>
      </c>
      <c r="AD12" s="2">
        <f t="shared" si="0"/>
        <v>1.7800000000000011</v>
      </c>
      <c r="AE12" s="138">
        <f t="shared" si="1"/>
        <v>-3.5468924748362496E-2</v>
      </c>
    </row>
    <row r="13" spans="1:31" x14ac:dyDescent="0.25">
      <c r="W13" s="133">
        <v>42621</v>
      </c>
      <c r="X13" s="10">
        <v>62.66</v>
      </c>
      <c r="Y13" s="10">
        <v>62.86</v>
      </c>
      <c r="Z13" s="10">
        <v>62.31</v>
      </c>
      <c r="AA13" s="10">
        <v>62.59</v>
      </c>
      <c r="AB13" s="95">
        <v>86900</v>
      </c>
      <c r="AC13" s="10">
        <v>62.59</v>
      </c>
      <c r="AD13" s="2">
        <f t="shared" si="0"/>
        <v>0.54999999999999716</v>
      </c>
      <c r="AE13" s="138">
        <f t="shared" si="1"/>
        <v>-1.4358647096361921E-3</v>
      </c>
    </row>
    <row r="14" spans="1:31" x14ac:dyDescent="0.25">
      <c r="W14" s="133">
        <v>42620</v>
      </c>
      <c r="X14" s="10">
        <v>62.94</v>
      </c>
      <c r="Y14" s="10">
        <v>62.94</v>
      </c>
      <c r="Z14" s="10">
        <v>62.21</v>
      </c>
      <c r="AA14" s="10">
        <v>62.68</v>
      </c>
      <c r="AB14" s="95">
        <v>223100</v>
      </c>
      <c r="AC14" s="10">
        <v>62.68</v>
      </c>
      <c r="AD14" s="2">
        <f t="shared" si="0"/>
        <v>0.72999999999999687</v>
      </c>
      <c r="AE14" s="138">
        <f t="shared" si="1"/>
        <v>-3.4976152623211743E-3</v>
      </c>
    </row>
    <row r="15" spans="1:31" x14ac:dyDescent="0.25">
      <c r="W15" s="133">
        <v>42619</v>
      </c>
      <c r="X15" s="10">
        <v>63.65</v>
      </c>
      <c r="Y15" s="10">
        <v>63.98</v>
      </c>
      <c r="Z15" s="10">
        <v>62.83</v>
      </c>
      <c r="AA15" s="10">
        <v>62.9</v>
      </c>
      <c r="AB15" s="95">
        <v>191700</v>
      </c>
      <c r="AC15" s="10">
        <v>62.9</v>
      </c>
      <c r="AD15" s="2">
        <f t="shared" si="0"/>
        <v>1.1499999999999986</v>
      </c>
      <c r="AE15" s="138">
        <f t="shared" si="1"/>
        <v>-1.3642778736082883E-2</v>
      </c>
    </row>
    <row r="16" spans="1:31" x14ac:dyDescent="0.25">
      <c r="W16" s="133">
        <v>42615</v>
      </c>
      <c r="X16" s="10">
        <v>63.42</v>
      </c>
      <c r="Y16" s="10">
        <v>63.78</v>
      </c>
      <c r="Z16" s="10">
        <v>63.03</v>
      </c>
      <c r="AA16" s="10">
        <v>63.77</v>
      </c>
      <c r="AB16" s="95">
        <v>160700</v>
      </c>
      <c r="AC16" s="10">
        <v>63.77</v>
      </c>
      <c r="AD16" s="2">
        <f t="shared" si="0"/>
        <v>0.75</v>
      </c>
      <c r="AE16" s="138">
        <f t="shared" si="1"/>
        <v>1.2382917923480008E-2</v>
      </c>
    </row>
    <row r="17" spans="1:31" x14ac:dyDescent="0.25">
      <c r="W17" s="133">
        <v>42614</v>
      </c>
      <c r="X17" s="10">
        <v>62.91</v>
      </c>
      <c r="Y17" s="10">
        <v>63.19</v>
      </c>
      <c r="Z17" s="10">
        <v>62.22</v>
      </c>
      <c r="AA17" s="10">
        <v>62.99</v>
      </c>
      <c r="AB17" s="95">
        <v>184600</v>
      </c>
      <c r="AC17" s="10">
        <v>62.99</v>
      </c>
      <c r="AD17" s="2">
        <f t="shared" si="0"/>
        <v>0.96999999999999886</v>
      </c>
      <c r="AE17" s="138">
        <f t="shared" si="1"/>
        <v>4.3048469387756416E-3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42613</v>
      </c>
      <c r="X18" s="10">
        <v>62.96</v>
      </c>
      <c r="Y18" s="10">
        <v>63.23</v>
      </c>
      <c r="Z18" s="10">
        <v>62.44</v>
      </c>
      <c r="AA18" s="10">
        <v>62.72</v>
      </c>
      <c r="AB18" s="95">
        <v>254400</v>
      </c>
      <c r="AC18" s="10">
        <v>62.72</v>
      </c>
      <c r="AD18" s="2">
        <f t="shared" si="0"/>
        <v>0.78999999999999915</v>
      </c>
      <c r="AE18" s="138">
        <f t="shared" si="1"/>
        <v>-3.0201875695438085E-3</v>
      </c>
    </row>
    <row r="19" spans="1:31" x14ac:dyDescent="0.25">
      <c r="W19" s="133">
        <v>42612</v>
      </c>
      <c r="X19" s="10">
        <v>63</v>
      </c>
      <c r="Y19" s="10">
        <v>63.31</v>
      </c>
      <c r="Z19" s="10">
        <v>62.56</v>
      </c>
      <c r="AA19" s="10">
        <v>62.91</v>
      </c>
      <c r="AB19" s="95">
        <v>160500</v>
      </c>
      <c r="AC19" s="10">
        <v>62.91</v>
      </c>
      <c r="AD19" s="2">
        <f t="shared" si="0"/>
        <v>0.75</v>
      </c>
      <c r="AE19" s="138">
        <f t="shared" si="1"/>
        <v>-1.7454776261505156E-3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42611</v>
      </c>
      <c r="X20" s="10">
        <v>62.61</v>
      </c>
      <c r="Y20" s="10">
        <v>63.13</v>
      </c>
      <c r="Z20" s="10">
        <v>62.18</v>
      </c>
      <c r="AA20" s="10">
        <v>63.02</v>
      </c>
      <c r="AB20" s="95">
        <v>208600</v>
      </c>
      <c r="AC20" s="10">
        <v>63.02</v>
      </c>
      <c r="AD20" s="2">
        <f t="shared" si="0"/>
        <v>0.95000000000000284</v>
      </c>
      <c r="AE20" s="138">
        <f t="shared" si="1"/>
        <v>1.042167708834385E-2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42608</v>
      </c>
      <c r="X21" s="10">
        <v>61.93</v>
      </c>
      <c r="Y21" s="10">
        <v>62.51</v>
      </c>
      <c r="Z21" s="10">
        <v>61.9</v>
      </c>
      <c r="AA21" s="10">
        <v>62.37</v>
      </c>
      <c r="AB21" s="95">
        <v>166900</v>
      </c>
      <c r="AC21" s="10">
        <v>62.37</v>
      </c>
      <c r="AD21" s="2">
        <f t="shared" si="0"/>
        <v>0.60999999999999943</v>
      </c>
      <c r="AE21" s="138">
        <f t="shared" si="1"/>
        <v>6.9422021310945325E-3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42607</v>
      </c>
      <c r="X22" s="10">
        <v>61.45</v>
      </c>
      <c r="Y22" s="10">
        <v>62.04</v>
      </c>
      <c r="Z22" s="10">
        <v>61.13</v>
      </c>
      <c r="AA22" s="10">
        <v>61.94</v>
      </c>
      <c r="AB22" s="95">
        <v>147800</v>
      </c>
      <c r="AC22" s="10">
        <v>61.94</v>
      </c>
      <c r="AD22" s="2">
        <f t="shared" si="0"/>
        <v>0.90999999999999659</v>
      </c>
      <c r="AE22" s="138">
        <f t="shared" si="1"/>
        <v>6.6634162197301006E-3</v>
      </c>
    </row>
    <row r="23" spans="1:31" x14ac:dyDescent="0.25">
      <c r="B23" s="10"/>
      <c r="C23" s="10"/>
      <c r="D23" s="40"/>
      <c r="E23" s="40"/>
      <c r="F23" s="40"/>
      <c r="W23" s="133">
        <v>42606</v>
      </c>
      <c r="X23" s="10">
        <v>62.11</v>
      </c>
      <c r="Y23" s="10">
        <v>62.3</v>
      </c>
      <c r="Z23" s="10">
        <v>61.34</v>
      </c>
      <c r="AA23" s="10">
        <v>61.53</v>
      </c>
      <c r="AB23" s="95">
        <v>161100</v>
      </c>
      <c r="AC23" s="10">
        <v>61.53</v>
      </c>
      <c r="AD23" s="2">
        <f t="shared" si="0"/>
        <v>0.95999999999999375</v>
      </c>
      <c r="AE23" s="138">
        <f t="shared" si="1"/>
        <v>-9.1787439613526534E-3</v>
      </c>
    </row>
    <row r="24" spans="1:31" x14ac:dyDescent="0.25">
      <c r="B24" s="10"/>
      <c r="C24" s="10"/>
      <c r="D24" s="40"/>
      <c r="E24" s="40"/>
      <c r="F24" s="40"/>
      <c r="W24" s="133">
        <v>42605</v>
      </c>
      <c r="X24" s="10">
        <v>62.51</v>
      </c>
      <c r="Y24" s="10">
        <v>62.59</v>
      </c>
      <c r="Z24" s="10">
        <v>61.97</v>
      </c>
      <c r="AA24" s="10">
        <v>62.1</v>
      </c>
      <c r="AB24" s="95">
        <v>254700</v>
      </c>
      <c r="AC24" s="10">
        <v>62.1</v>
      </c>
      <c r="AD24" s="2">
        <f t="shared" si="0"/>
        <v>0.62000000000000455</v>
      </c>
      <c r="AE24" s="138">
        <f t="shared" si="1"/>
        <v>-1.6100466913537836E-4</v>
      </c>
    </row>
    <row r="25" spans="1:31" x14ac:dyDescent="0.25">
      <c r="B25" s="10"/>
      <c r="C25" s="10"/>
      <c r="D25" s="40"/>
      <c r="E25" s="40"/>
      <c r="F25" s="40"/>
      <c r="W25" s="133">
        <v>42604</v>
      </c>
      <c r="X25" s="10">
        <v>61.31</v>
      </c>
      <c r="Y25" s="10">
        <v>62.3</v>
      </c>
      <c r="Z25" s="10">
        <v>61.31</v>
      </c>
      <c r="AA25" s="10">
        <v>62.11</v>
      </c>
      <c r="AB25" s="95">
        <v>239100</v>
      </c>
      <c r="AC25" s="10">
        <v>62.11</v>
      </c>
      <c r="AD25" s="2">
        <f t="shared" si="0"/>
        <v>0.98999999999999488</v>
      </c>
      <c r="AE25" s="138">
        <f t="shared" si="1"/>
        <v>5.3415344771770012E-3</v>
      </c>
    </row>
    <row r="26" spans="1:31" x14ac:dyDescent="0.25">
      <c r="B26" s="10"/>
      <c r="C26" s="10"/>
      <c r="D26" s="40"/>
      <c r="E26" s="40"/>
      <c r="F26" s="40"/>
      <c r="W26" s="133">
        <v>42601</v>
      </c>
      <c r="X26" s="10">
        <v>60.95</v>
      </c>
      <c r="Y26" s="10">
        <v>61.9</v>
      </c>
      <c r="Z26" s="10">
        <v>60.85</v>
      </c>
      <c r="AA26" s="10">
        <v>61.78</v>
      </c>
      <c r="AB26" s="95">
        <v>227100</v>
      </c>
      <c r="AC26" s="10">
        <v>61.78</v>
      </c>
      <c r="AD26" s="2">
        <f t="shared" si="0"/>
        <v>1.0499999999999972</v>
      </c>
      <c r="AE26" s="138">
        <f t="shared" si="1"/>
        <v>8.9825249060917489E-3</v>
      </c>
    </row>
    <row r="27" spans="1:31" x14ac:dyDescent="0.25">
      <c r="B27" s="10"/>
      <c r="C27" s="10"/>
      <c r="D27" s="40"/>
      <c r="E27" s="40"/>
      <c r="F27" s="40"/>
      <c r="W27" s="133">
        <v>42600</v>
      </c>
      <c r="X27" s="10">
        <v>60.22</v>
      </c>
      <c r="Y27" s="10">
        <v>61.29</v>
      </c>
      <c r="Z27" s="10">
        <v>60.22</v>
      </c>
      <c r="AA27" s="10">
        <v>61.23</v>
      </c>
      <c r="AB27" s="95">
        <v>339800</v>
      </c>
      <c r="AC27" s="10">
        <v>61.23</v>
      </c>
      <c r="AD27" s="2">
        <f t="shared" si="0"/>
        <v>1.0700000000000003</v>
      </c>
      <c r="AE27" s="138">
        <f t="shared" si="1"/>
        <v>1.2735693020178518E-2</v>
      </c>
    </row>
    <row r="28" spans="1:31" x14ac:dyDescent="0.25">
      <c r="B28" s="10"/>
      <c r="C28" s="10"/>
      <c r="D28" s="40"/>
      <c r="E28" s="40"/>
      <c r="F28" s="40"/>
      <c r="W28" s="133">
        <v>42599</v>
      </c>
      <c r="X28" s="10">
        <v>59.85</v>
      </c>
      <c r="Y28" s="10">
        <v>60.71</v>
      </c>
      <c r="Z28" s="10">
        <v>59.85</v>
      </c>
      <c r="AA28" s="10">
        <v>60.46</v>
      </c>
      <c r="AB28" s="95">
        <v>291200</v>
      </c>
      <c r="AC28" s="10">
        <v>60.46</v>
      </c>
      <c r="AD28" s="2">
        <f t="shared" si="0"/>
        <v>0.85999999999999943</v>
      </c>
      <c r="AE28" s="138">
        <f t="shared" si="1"/>
        <v>1.1036789297658833E-2</v>
      </c>
    </row>
    <row r="29" spans="1:31" x14ac:dyDescent="0.25">
      <c r="B29" s="10"/>
      <c r="C29" s="10"/>
      <c r="D29" s="40"/>
      <c r="E29" s="40"/>
      <c r="F29" s="40"/>
      <c r="W29" s="133">
        <v>42598</v>
      </c>
      <c r="X29" s="10">
        <v>60.33</v>
      </c>
      <c r="Y29" s="10">
        <v>60.57</v>
      </c>
      <c r="Z29" s="10">
        <v>59.77</v>
      </c>
      <c r="AA29" s="10">
        <v>59.8</v>
      </c>
      <c r="AB29" s="95">
        <v>180500</v>
      </c>
      <c r="AC29" s="10">
        <v>59.8</v>
      </c>
      <c r="AD29" s="2">
        <f t="shared" si="0"/>
        <v>0.79999999999999716</v>
      </c>
      <c r="AE29" s="138">
        <f t="shared" si="1"/>
        <v>-9.605829744948724E-3</v>
      </c>
    </row>
    <row r="30" spans="1:31" x14ac:dyDescent="0.25">
      <c r="B30" s="10"/>
      <c r="C30" s="10"/>
      <c r="D30" s="40"/>
      <c r="E30" s="40"/>
      <c r="F30" s="40"/>
      <c r="W30" s="133">
        <v>42597</v>
      </c>
      <c r="X30" s="10">
        <v>59.57</v>
      </c>
      <c r="Y30" s="10">
        <v>60.59</v>
      </c>
      <c r="Z30" s="10">
        <v>59.57</v>
      </c>
      <c r="AA30" s="10">
        <v>60.38</v>
      </c>
      <c r="AB30" s="95">
        <v>130600</v>
      </c>
      <c r="AC30" s="10">
        <v>60.38</v>
      </c>
      <c r="AD30" s="2">
        <f t="shared" si="0"/>
        <v>1.0200000000000031</v>
      </c>
      <c r="AE30" s="138">
        <f t="shared" si="1"/>
        <v>1.7354675652906604E-2</v>
      </c>
    </row>
    <row r="31" spans="1:31" x14ac:dyDescent="0.25">
      <c r="W31" s="133">
        <v>42594</v>
      </c>
      <c r="X31" s="10">
        <v>59.64</v>
      </c>
      <c r="Y31" s="10">
        <v>59.64</v>
      </c>
      <c r="Z31" s="10">
        <v>59.19</v>
      </c>
      <c r="AA31" s="10">
        <v>59.35</v>
      </c>
      <c r="AB31" s="95">
        <v>132900</v>
      </c>
      <c r="AC31" s="10">
        <v>59.35</v>
      </c>
      <c r="AD31" s="2">
        <f t="shared" si="0"/>
        <v>0.45000000000000284</v>
      </c>
      <c r="AE31" s="138">
        <f t="shared" si="1"/>
        <v>-5.1961112973515355E-3</v>
      </c>
    </row>
    <row r="32" spans="1:31" x14ac:dyDescent="0.25">
      <c r="W32" s="133">
        <v>42593</v>
      </c>
      <c r="X32" s="10">
        <v>59.25</v>
      </c>
      <c r="Y32" s="10">
        <v>59.86</v>
      </c>
      <c r="Z32" s="10">
        <v>59.25</v>
      </c>
      <c r="AA32" s="10">
        <v>59.66</v>
      </c>
      <c r="AB32" s="95">
        <v>172600</v>
      </c>
      <c r="AC32" s="10">
        <v>59.66</v>
      </c>
      <c r="AD32" s="2">
        <f t="shared" si="0"/>
        <v>0.60999999999999943</v>
      </c>
      <c r="AE32" s="138" t="e">
        <f t="shared" si="1"/>
        <v>#DIV/0!</v>
      </c>
    </row>
    <row r="33" spans="1:31" x14ac:dyDescent="0.25">
      <c r="L33" t="s">
        <v>221</v>
      </c>
      <c r="M33" s="2">
        <f>M51+K51-F51</f>
        <v>33.940000000000055</v>
      </c>
      <c r="W33" s="133">
        <v>42593</v>
      </c>
      <c r="X33" s="10" t="s">
        <v>187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42592</v>
      </c>
      <c r="X34" s="10">
        <v>59.58</v>
      </c>
      <c r="Y34" s="10">
        <v>59.78</v>
      </c>
      <c r="Z34" s="10">
        <v>59</v>
      </c>
      <c r="AA34" s="10">
        <v>59.29</v>
      </c>
      <c r="AB34" s="95">
        <v>226700</v>
      </c>
      <c r="AC34" s="10">
        <v>59.18</v>
      </c>
      <c r="AD34" s="2">
        <f t="shared" si="0"/>
        <v>0.78000000000000114</v>
      </c>
      <c r="AE34" s="138">
        <f t="shared" si="1"/>
        <v>-4.8764082730788916E-3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42591</v>
      </c>
      <c r="X35" s="10">
        <v>59.36</v>
      </c>
      <c r="Y35" s="10">
        <v>59.77</v>
      </c>
      <c r="Z35" s="10">
        <v>58.91</v>
      </c>
      <c r="AA35" s="10">
        <v>59.58</v>
      </c>
      <c r="AB35" s="95">
        <v>235100</v>
      </c>
      <c r="AC35" s="10">
        <v>59.47</v>
      </c>
      <c r="AD35" s="2">
        <f t="shared" si="0"/>
        <v>0.86000000000000654</v>
      </c>
      <c r="AE35" s="138">
        <f t="shared" si="1"/>
        <v>6.2605752961082395E-3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42590</v>
      </c>
      <c r="X36" s="10">
        <v>58.99</v>
      </c>
      <c r="Y36" s="10">
        <v>59.45</v>
      </c>
      <c r="Z36" s="10">
        <v>58.01</v>
      </c>
      <c r="AA36" s="10">
        <v>59.21</v>
      </c>
      <c r="AB36" s="95">
        <v>223400</v>
      </c>
      <c r="AC36" s="10">
        <v>59.1</v>
      </c>
      <c r="AD36" s="2">
        <f t="shared" si="0"/>
        <v>1.4400000000000048</v>
      </c>
      <c r="AE36" s="138">
        <f t="shared" si="1"/>
        <v>4.7602856171371499E-3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42587</v>
      </c>
      <c r="X37" s="10">
        <v>58.78</v>
      </c>
      <c r="Y37" s="10">
        <v>59.05</v>
      </c>
      <c r="Z37" s="10">
        <v>58.44</v>
      </c>
      <c r="AA37" s="10">
        <v>58.93</v>
      </c>
      <c r="AB37" s="95">
        <v>224700</v>
      </c>
      <c r="AC37" s="10">
        <v>58.82</v>
      </c>
      <c r="AD37" s="2">
        <f t="shared" si="0"/>
        <v>0.60999999999999943</v>
      </c>
      <c r="AE37" s="138">
        <f t="shared" si="1"/>
        <v>8.4004800274302127E-3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42586</v>
      </c>
      <c r="X38" s="10">
        <v>58.04</v>
      </c>
      <c r="Y38" s="10">
        <v>58.81</v>
      </c>
      <c r="Z38" s="10">
        <v>57.73</v>
      </c>
      <c r="AA38" s="10">
        <v>58.44</v>
      </c>
      <c r="AB38" s="95">
        <v>191200</v>
      </c>
      <c r="AC38" s="10">
        <v>58.33</v>
      </c>
      <c r="AD38" s="2">
        <f t="shared" si="0"/>
        <v>1.0800000000000054</v>
      </c>
      <c r="AE38" s="138">
        <f t="shared" si="1"/>
        <v>5.3429851775248505E-3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42585</v>
      </c>
      <c r="X39" s="10">
        <v>57.38</v>
      </c>
      <c r="Y39" s="10">
        <v>58.21</v>
      </c>
      <c r="Z39" s="10">
        <v>57.02</v>
      </c>
      <c r="AA39" s="10">
        <v>58.13</v>
      </c>
      <c r="AB39" s="95">
        <v>137600</v>
      </c>
      <c r="AC39" s="10">
        <v>58.02</v>
      </c>
      <c r="AD39" s="2">
        <f t="shared" si="0"/>
        <v>1.1899999999999977</v>
      </c>
      <c r="AE39" s="138">
        <f t="shared" si="1"/>
        <v>1.3626834381551323E-2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42584</v>
      </c>
      <c r="X40" s="10">
        <v>58.5</v>
      </c>
      <c r="Y40" s="10">
        <v>58.8</v>
      </c>
      <c r="Z40" s="10">
        <v>57.27</v>
      </c>
      <c r="AA40" s="10">
        <v>57.35</v>
      </c>
      <c r="AB40" s="95">
        <v>162900</v>
      </c>
      <c r="AC40" s="10">
        <v>57.24</v>
      </c>
      <c r="AD40" s="2">
        <f t="shared" si="0"/>
        <v>1.529999999999994</v>
      </c>
      <c r="AE40" s="138">
        <f t="shared" si="1"/>
        <v>-1.9359259893780956E-2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42583</v>
      </c>
      <c r="X41" s="10">
        <v>58.48</v>
      </c>
      <c r="Y41" s="10">
        <v>58.98</v>
      </c>
      <c r="Z41" s="10">
        <v>57.92</v>
      </c>
      <c r="AA41" s="10">
        <v>58.48</v>
      </c>
      <c r="AB41" s="95">
        <v>217900</v>
      </c>
      <c r="AC41" s="10">
        <v>58.37</v>
      </c>
      <c r="AD41" s="2">
        <f t="shared" si="0"/>
        <v>1.0599999999999952</v>
      </c>
      <c r="AE41" s="138">
        <f t="shared" si="1"/>
        <v>-1.0268697586856002E-3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67" t="s">
        <v>78</v>
      </c>
      <c r="P42" s="567"/>
      <c r="Q42" s="34"/>
      <c r="T42" s="91" t="s">
        <v>113</v>
      </c>
      <c r="W42" s="133">
        <v>42580</v>
      </c>
      <c r="X42" s="10">
        <v>58.37</v>
      </c>
      <c r="Y42" s="10">
        <v>58.98</v>
      </c>
      <c r="Z42" s="10">
        <v>57.94</v>
      </c>
      <c r="AA42" s="10">
        <v>58.54</v>
      </c>
      <c r="AB42" s="95">
        <v>235400</v>
      </c>
      <c r="AC42" s="10">
        <v>58.43</v>
      </c>
      <c r="AD42" s="2">
        <f t="shared" si="0"/>
        <v>1.0399999999999991</v>
      </c>
      <c r="AE42" s="138">
        <f t="shared" si="1"/>
        <v>3.0901287553648515E-3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67.452000000000012</v>
      </c>
      <c r="Q43" s="34"/>
      <c r="T43" s="128" t="s">
        <v>98</v>
      </c>
      <c r="U43" s="98">
        <v>61.57</v>
      </c>
      <c r="W43" s="133">
        <v>42579</v>
      </c>
      <c r="X43" s="10">
        <v>58.53</v>
      </c>
      <c r="Y43" s="10">
        <v>58.87</v>
      </c>
      <c r="Z43" s="10">
        <v>58.18</v>
      </c>
      <c r="AA43" s="10">
        <v>58.36</v>
      </c>
      <c r="AB43" s="95">
        <v>160900</v>
      </c>
      <c r="AC43" s="10">
        <v>58.25</v>
      </c>
      <c r="AD43" s="2">
        <f t="shared" si="0"/>
        <v>0.68999999999999773</v>
      </c>
      <c r="AE43" s="138">
        <f t="shared" si="1"/>
        <v>-2.7392569765450903E-3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66.838800000000006</v>
      </c>
      <c r="Q44" s="34"/>
      <c r="T44" s="93" t="s">
        <v>99</v>
      </c>
      <c r="U44" s="88">
        <v>61.36</v>
      </c>
      <c r="W44" s="133">
        <v>42578</v>
      </c>
      <c r="X44" s="10">
        <v>58.46</v>
      </c>
      <c r="Y44" s="10">
        <v>58.84</v>
      </c>
      <c r="Z44" s="10">
        <v>58.21</v>
      </c>
      <c r="AA44" s="10">
        <v>58.52</v>
      </c>
      <c r="AB44" s="95">
        <v>314500</v>
      </c>
      <c r="AC44" s="10">
        <v>58.41</v>
      </c>
      <c r="AD44" s="2">
        <f t="shared" si="0"/>
        <v>0.63000000000000256</v>
      </c>
      <c r="AE44" s="138">
        <f t="shared" si="1"/>
        <v>3.4358357670503104E-3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66.2256</v>
      </c>
      <c r="Q45" s="34"/>
      <c r="T45" s="93" t="s">
        <v>100</v>
      </c>
      <c r="U45" s="88" t="s">
        <v>524</v>
      </c>
      <c r="W45" s="133">
        <v>42577</v>
      </c>
      <c r="X45" s="10">
        <v>57.58</v>
      </c>
      <c r="Y45" s="10">
        <v>58.42</v>
      </c>
      <c r="Z45" s="10">
        <v>57.58</v>
      </c>
      <c r="AA45" s="10">
        <v>58.32</v>
      </c>
      <c r="AB45" s="95">
        <v>251000</v>
      </c>
      <c r="AC45" s="10">
        <v>58.21</v>
      </c>
      <c r="AD45" s="2">
        <f t="shared" si="0"/>
        <v>0.84000000000000341</v>
      </c>
      <c r="AE45" s="138">
        <f t="shared" si="1"/>
        <v>1.0941299062174448E-2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65.612400000000008</v>
      </c>
      <c r="Q46" s="83"/>
      <c r="T46" s="93" t="s">
        <v>101</v>
      </c>
      <c r="U46" s="88" t="s">
        <v>525</v>
      </c>
      <c r="W46" s="133">
        <v>42576</v>
      </c>
      <c r="X46" s="10">
        <v>57.9</v>
      </c>
      <c r="Y46" s="10">
        <v>58.07</v>
      </c>
      <c r="Z46" s="10">
        <v>57.59</v>
      </c>
      <c r="AA46" s="10">
        <v>57.69</v>
      </c>
      <c r="AB46" s="95">
        <v>243300</v>
      </c>
      <c r="AC46" s="10">
        <v>57.58</v>
      </c>
      <c r="AD46" s="2">
        <f t="shared" si="0"/>
        <v>0.47999999999999687</v>
      </c>
      <c r="AE46" s="138">
        <f t="shared" si="1"/>
        <v>-2.9437229437230261E-3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64.999200000000002</v>
      </c>
      <c r="Q47" s="83"/>
      <c r="T47" s="93" t="s">
        <v>102</v>
      </c>
      <c r="U47" s="88">
        <v>59.75</v>
      </c>
      <c r="W47" s="133">
        <v>42573</v>
      </c>
      <c r="X47" s="10">
        <v>57.57</v>
      </c>
      <c r="Y47" s="10">
        <v>58</v>
      </c>
      <c r="Z47" s="10">
        <v>57.14</v>
      </c>
      <c r="AA47" s="10">
        <v>57.86</v>
      </c>
      <c r="AB47" s="95">
        <v>331700</v>
      </c>
      <c r="AC47" s="10">
        <v>57.75</v>
      </c>
      <c r="AD47" s="2">
        <f t="shared" si="0"/>
        <v>0.85999999999999943</v>
      </c>
      <c r="AE47" s="138">
        <f t="shared" si="1"/>
        <v>3.6496350364962904E-3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64.38600000000001</v>
      </c>
      <c r="Q48" s="83"/>
      <c r="T48" s="93" t="s">
        <v>103</v>
      </c>
      <c r="U48" s="88">
        <v>1.2662899999999999</v>
      </c>
      <c r="W48" s="133">
        <v>42572</v>
      </c>
      <c r="X48" s="10">
        <v>58.9</v>
      </c>
      <c r="Y48" s="10">
        <v>59.85</v>
      </c>
      <c r="Z48" s="10">
        <v>57.28</v>
      </c>
      <c r="AA48" s="10">
        <v>57.65</v>
      </c>
      <c r="AB48" s="95">
        <v>420500</v>
      </c>
      <c r="AC48" s="10">
        <v>57.54</v>
      </c>
      <c r="AD48" s="2">
        <f t="shared" si="0"/>
        <v>2.5700000000000003</v>
      </c>
      <c r="AE48" s="138">
        <f t="shared" si="1"/>
        <v>-2.9843196762771917E-2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63.772800000000004</v>
      </c>
      <c r="Q49" s="83"/>
      <c r="T49" s="93" t="s">
        <v>123</v>
      </c>
      <c r="U49" s="88" t="s">
        <v>326</v>
      </c>
      <c r="W49" s="133">
        <v>42571</v>
      </c>
      <c r="X49" s="10">
        <v>59.75</v>
      </c>
      <c r="Y49" s="10">
        <v>59.75</v>
      </c>
      <c r="Z49" s="10">
        <v>58.9</v>
      </c>
      <c r="AA49" s="10">
        <v>59.42</v>
      </c>
      <c r="AB49" s="95">
        <v>504400</v>
      </c>
      <c r="AC49" s="10">
        <v>59.31</v>
      </c>
      <c r="AD49" s="2">
        <f t="shared" si="0"/>
        <v>0.85000000000000142</v>
      </c>
      <c r="AE49" s="138">
        <f t="shared" si="1"/>
        <v>2.0273694880892368E-3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63.159600000000005</v>
      </c>
      <c r="Q50" s="83"/>
      <c r="T50" s="93"/>
      <c r="U50" s="88"/>
      <c r="W50" s="133">
        <v>42570</v>
      </c>
      <c r="X50" s="10">
        <v>59.44</v>
      </c>
      <c r="Y50" s="10">
        <v>59.96</v>
      </c>
      <c r="Z50" s="10">
        <v>59.15</v>
      </c>
      <c r="AA50" s="10">
        <v>59.3</v>
      </c>
      <c r="AB50" s="95">
        <v>264900</v>
      </c>
      <c r="AC50" s="10">
        <v>59.19</v>
      </c>
      <c r="AD50" s="2">
        <f t="shared" si="0"/>
        <v>0.81000000000000227</v>
      </c>
      <c r="AE50" s="138">
        <f t="shared" si="1"/>
        <v>-1.1812352345595967E-3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62.546399999999998</v>
      </c>
      <c r="Q51" s="83"/>
      <c r="T51" s="93" t="s">
        <v>105</v>
      </c>
      <c r="U51" s="88" t="s">
        <v>526</v>
      </c>
      <c r="W51" s="133">
        <v>42569</v>
      </c>
      <c r="X51" s="10">
        <v>59.77</v>
      </c>
      <c r="Y51" s="10">
        <v>60.25</v>
      </c>
      <c r="Z51" s="10">
        <v>59.36</v>
      </c>
      <c r="AA51" s="10">
        <v>59.37</v>
      </c>
      <c r="AB51" s="95">
        <v>303300</v>
      </c>
      <c r="AC51" s="10">
        <v>59.26</v>
      </c>
      <c r="AD51" s="2">
        <f t="shared" si="0"/>
        <v>0.89000000000000057</v>
      </c>
      <c r="AE51" s="138">
        <f t="shared" si="1"/>
        <v>-7.3701842546064489E-3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61.933199999999999</v>
      </c>
      <c r="Q52" s="83"/>
      <c r="T52" s="93" t="s">
        <v>106</v>
      </c>
      <c r="U52" s="88" t="s">
        <v>401</v>
      </c>
      <c r="W52" s="133">
        <v>42566</v>
      </c>
      <c r="X52" s="10">
        <v>60.33</v>
      </c>
      <c r="Y52" s="10">
        <v>60.5</v>
      </c>
      <c r="Z52" s="10">
        <v>59.7</v>
      </c>
      <c r="AA52" s="10">
        <v>59.81</v>
      </c>
      <c r="AB52" s="95">
        <v>391100</v>
      </c>
      <c r="AC52" s="10">
        <v>59.7</v>
      </c>
      <c r="AD52" s="2">
        <f t="shared" si="0"/>
        <v>0.79999999999999716</v>
      </c>
      <c r="AE52" s="138">
        <f t="shared" si="1"/>
        <v>2.1823065301327382E-3</v>
      </c>
    </row>
    <row r="53" spans="1:31" x14ac:dyDescent="0.25">
      <c r="O53" s="83">
        <v>1</v>
      </c>
      <c r="P53" s="83">
        <f t="shared" si="2"/>
        <v>61.32</v>
      </c>
      <c r="Q53" s="83"/>
      <c r="T53" s="93" t="s">
        <v>107</v>
      </c>
      <c r="U53" s="90">
        <v>235089</v>
      </c>
      <c r="W53" s="133">
        <v>42565</v>
      </c>
      <c r="X53" s="10">
        <v>60.26</v>
      </c>
      <c r="Y53" s="10">
        <v>60.71</v>
      </c>
      <c r="Z53" s="10">
        <v>59.58</v>
      </c>
      <c r="AA53" s="10">
        <v>59.68</v>
      </c>
      <c r="AB53" s="95">
        <v>198500</v>
      </c>
      <c r="AC53" s="10">
        <v>59.57</v>
      </c>
      <c r="AD53" s="2">
        <f t="shared" si="0"/>
        <v>1.1300000000000026</v>
      </c>
      <c r="AE53" s="138">
        <f t="shared" si="1"/>
        <v>-3.1793842034805175E-3</v>
      </c>
    </row>
    <row r="54" spans="1:31" x14ac:dyDescent="0.25">
      <c r="O54" s="83">
        <v>0.99</v>
      </c>
      <c r="P54" s="83">
        <f t="shared" si="2"/>
        <v>60.706800000000001</v>
      </c>
      <c r="Q54" s="83"/>
      <c r="T54" s="93" t="s">
        <v>110</v>
      </c>
      <c r="U54" s="90">
        <v>252239</v>
      </c>
      <c r="W54" s="133">
        <v>42564</v>
      </c>
      <c r="X54" s="10">
        <v>60.26</v>
      </c>
      <c r="Y54" s="10">
        <v>60.43</v>
      </c>
      <c r="Z54" s="10">
        <v>59.68</v>
      </c>
      <c r="AA54" s="10">
        <v>59.87</v>
      </c>
      <c r="AB54" s="95">
        <v>171400</v>
      </c>
      <c r="AC54" s="10">
        <v>59.76</v>
      </c>
      <c r="AD54" s="2">
        <f t="shared" si="0"/>
        <v>0.75</v>
      </c>
      <c r="AE54" s="138">
        <f t="shared" si="1"/>
        <v>0</v>
      </c>
    </row>
    <row r="55" spans="1:31" x14ac:dyDescent="0.25">
      <c r="O55" s="83">
        <v>0.98</v>
      </c>
      <c r="P55" s="83">
        <f t="shared" si="2"/>
        <v>60.093600000000002</v>
      </c>
      <c r="Q55" s="83"/>
      <c r="T55" s="93" t="s">
        <v>108</v>
      </c>
      <c r="U55" s="88" t="s">
        <v>527</v>
      </c>
      <c r="W55" s="133">
        <v>42563</v>
      </c>
      <c r="X55" s="10">
        <v>59.75</v>
      </c>
      <c r="Y55" s="10">
        <v>60.34</v>
      </c>
      <c r="Z55" s="10">
        <v>58.01</v>
      </c>
      <c r="AA55" s="10">
        <v>59.87</v>
      </c>
      <c r="AB55" s="95">
        <v>388600</v>
      </c>
      <c r="AC55" s="10">
        <v>59.76</v>
      </c>
      <c r="AD55" s="2">
        <f t="shared" si="0"/>
        <v>2.3300000000000054</v>
      </c>
      <c r="AE55" s="138">
        <f t="shared" si="1"/>
        <v>9.1185410334346795E-3</v>
      </c>
    </row>
    <row r="56" spans="1:31" x14ac:dyDescent="0.25">
      <c r="O56" s="83">
        <v>0.97</v>
      </c>
      <c r="P56" s="83">
        <f t="shared" si="2"/>
        <v>59.480399999999996</v>
      </c>
      <c r="Q56" s="83"/>
      <c r="T56" s="93" t="s">
        <v>111</v>
      </c>
      <c r="U56" s="88">
        <v>23.37</v>
      </c>
      <c r="W56" s="133">
        <v>42562</v>
      </c>
      <c r="X56" s="10">
        <v>59.02</v>
      </c>
      <c r="Y56" s="10">
        <v>59.75</v>
      </c>
      <c r="Z56" s="10">
        <v>58.53</v>
      </c>
      <c r="AA56" s="10">
        <v>59.33</v>
      </c>
      <c r="AB56" s="95">
        <v>194700</v>
      </c>
      <c r="AC56" s="10">
        <v>59.22</v>
      </c>
      <c r="AD56" s="2">
        <f t="shared" si="0"/>
        <v>1.2199999999999989</v>
      </c>
      <c r="AE56" s="138">
        <f t="shared" si="1"/>
        <v>9.7186700767264433E-3</v>
      </c>
    </row>
    <row r="57" spans="1:31" x14ac:dyDescent="0.25">
      <c r="O57" s="83">
        <v>0.96</v>
      </c>
      <c r="P57" s="83">
        <f t="shared" si="2"/>
        <v>58.867199999999997</v>
      </c>
      <c r="Q57" s="83"/>
      <c r="T57" s="93" t="s">
        <v>112</v>
      </c>
      <c r="U57" s="88">
        <v>2.62</v>
      </c>
      <c r="W57" s="133">
        <v>42559</v>
      </c>
      <c r="X57" s="10">
        <v>57.68</v>
      </c>
      <c r="Y57" s="10">
        <v>58.85</v>
      </c>
      <c r="Z57" s="10">
        <v>57.42</v>
      </c>
      <c r="AA57" s="10">
        <v>58.76</v>
      </c>
      <c r="AB57" s="95">
        <v>214500</v>
      </c>
      <c r="AC57" s="10">
        <v>58.65</v>
      </c>
      <c r="AD57" s="2">
        <f t="shared" si="0"/>
        <v>1.4299999999999997</v>
      </c>
      <c r="AE57" s="138">
        <f t="shared" si="1"/>
        <v>2.7685298755913745E-2</v>
      </c>
    </row>
    <row r="58" spans="1:31" x14ac:dyDescent="0.25">
      <c r="O58" s="83">
        <v>0.95</v>
      </c>
      <c r="P58" s="83">
        <f t="shared" si="2"/>
        <v>58.253999999999998</v>
      </c>
      <c r="Q58" s="83"/>
      <c r="T58" s="93" t="s">
        <v>109</v>
      </c>
      <c r="U58" s="88" t="s">
        <v>528</v>
      </c>
      <c r="W58" s="133">
        <v>42558</v>
      </c>
      <c r="X58" s="10">
        <v>57.05</v>
      </c>
      <c r="Y58" s="10">
        <v>57.77</v>
      </c>
      <c r="Z58" s="10">
        <v>56.55</v>
      </c>
      <c r="AA58" s="10">
        <v>57.18</v>
      </c>
      <c r="AB58" s="95">
        <v>144800</v>
      </c>
      <c r="AC58" s="10">
        <v>57.07</v>
      </c>
      <c r="AD58" s="2">
        <f t="shared" si="0"/>
        <v>1.220000000000006</v>
      </c>
      <c r="AE58" s="138">
        <f t="shared" si="1"/>
        <v>6.7031222437821114E-3</v>
      </c>
    </row>
    <row r="59" spans="1:31" x14ac:dyDescent="0.25">
      <c r="O59" s="83">
        <v>0.94</v>
      </c>
      <c r="P59" s="83">
        <f t="shared" si="2"/>
        <v>57.640799999999999</v>
      </c>
      <c r="Q59" s="83"/>
      <c r="W59" s="133">
        <v>42557</v>
      </c>
      <c r="X59" s="10">
        <v>56.09</v>
      </c>
      <c r="Y59" s="10">
        <v>57.36</v>
      </c>
      <c r="Z59" s="10">
        <v>56</v>
      </c>
      <c r="AA59" s="10">
        <v>56.8</v>
      </c>
      <c r="AB59" s="95">
        <v>193800</v>
      </c>
      <c r="AC59" s="10">
        <v>56.69</v>
      </c>
      <c r="AD59" s="2">
        <f t="shared" si="0"/>
        <v>1.3599999999999994</v>
      </c>
      <c r="AE59" s="138">
        <f t="shared" si="1"/>
        <v>4.6074782916887269E-3</v>
      </c>
    </row>
    <row r="60" spans="1:31" x14ac:dyDescent="0.25">
      <c r="O60" s="83">
        <v>0.93</v>
      </c>
      <c r="P60" s="83">
        <f t="shared" si="2"/>
        <v>57.027600000000007</v>
      </c>
      <c r="Q60" s="83"/>
      <c r="W60" s="133">
        <v>42556</v>
      </c>
      <c r="X60" s="10">
        <v>57.33</v>
      </c>
      <c r="Y60" s="10">
        <v>57.76</v>
      </c>
      <c r="Z60" s="10">
        <v>56.13</v>
      </c>
      <c r="AA60" s="10">
        <v>56.53</v>
      </c>
      <c r="AB60" s="95">
        <v>201600</v>
      </c>
      <c r="AC60" s="10">
        <v>56.43</v>
      </c>
      <c r="AD60" s="2">
        <f t="shared" si="0"/>
        <v>1.6299999999999955</v>
      </c>
      <c r="AE60" s="138">
        <f t="shared" si="1"/>
        <v>-2.3702422145328694E-2</v>
      </c>
    </row>
    <row r="61" spans="1:31" x14ac:dyDescent="0.25">
      <c r="O61" s="83">
        <v>0.92</v>
      </c>
      <c r="P61" s="83">
        <f t="shared" si="2"/>
        <v>56.414400000000001</v>
      </c>
      <c r="Q61" s="83"/>
      <c r="W61" s="133">
        <v>42552</v>
      </c>
      <c r="X61" s="10">
        <v>57.87</v>
      </c>
      <c r="Y61" s="10">
        <v>58.57</v>
      </c>
      <c r="Z61" s="10">
        <v>57.46</v>
      </c>
      <c r="AA61" s="10">
        <v>57.91</v>
      </c>
      <c r="AB61" s="95">
        <v>270000</v>
      </c>
      <c r="AC61" s="10">
        <v>57.8</v>
      </c>
      <c r="AD61" s="2">
        <f t="shared" si="0"/>
        <v>1.1099999999999994</v>
      </c>
      <c r="AE61" s="138">
        <f t="shared" si="1"/>
        <v>4.6932035459759103E-3</v>
      </c>
    </row>
    <row r="62" spans="1:31" x14ac:dyDescent="0.25">
      <c r="O62" s="83">
        <v>0.91</v>
      </c>
      <c r="P62" s="83">
        <f t="shared" si="2"/>
        <v>55.801200000000001</v>
      </c>
      <c r="Q62" s="83"/>
      <c r="W62" s="133">
        <v>42551</v>
      </c>
      <c r="X62" s="10">
        <v>56.31</v>
      </c>
      <c r="Y62" s="10">
        <v>57.67</v>
      </c>
      <c r="Z62" s="10">
        <v>55.67</v>
      </c>
      <c r="AA62" s="10">
        <v>57.64</v>
      </c>
      <c r="AB62" s="95">
        <v>274900</v>
      </c>
      <c r="AC62" s="10">
        <v>57.53</v>
      </c>
      <c r="AD62" s="2">
        <f t="shared" si="0"/>
        <v>2</v>
      </c>
      <c r="AE62" s="138">
        <f t="shared" si="1"/>
        <v>2.8055754110078546E-2</v>
      </c>
    </row>
    <row r="63" spans="1:31" x14ac:dyDescent="0.25">
      <c r="O63" s="83">
        <v>0.9</v>
      </c>
      <c r="P63" s="83">
        <f t="shared" si="2"/>
        <v>55.188000000000002</v>
      </c>
      <c r="Q63" s="83"/>
      <c r="W63" s="133">
        <v>42550</v>
      </c>
      <c r="X63" s="10">
        <v>55.36</v>
      </c>
      <c r="Y63" s="10">
        <v>56.14</v>
      </c>
      <c r="Z63" s="10">
        <v>55.12</v>
      </c>
      <c r="AA63" s="10">
        <v>56.06</v>
      </c>
      <c r="AB63" s="95">
        <v>342500</v>
      </c>
      <c r="AC63" s="10">
        <v>55.96</v>
      </c>
      <c r="AD63" s="2">
        <f t="shared" si="0"/>
        <v>1.0200000000000031</v>
      </c>
      <c r="AE63" s="138">
        <f t="shared" si="1"/>
        <v>2.8487410402499691E-2</v>
      </c>
    </row>
    <row r="64" spans="1:31" x14ac:dyDescent="0.25">
      <c r="O64" s="34"/>
      <c r="W64" s="133">
        <v>42549</v>
      </c>
      <c r="X64" s="10">
        <v>54.19</v>
      </c>
      <c r="Y64" s="10">
        <v>54.6</v>
      </c>
      <c r="Z64" s="10">
        <v>53.71</v>
      </c>
      <c r="AA64" s="10">
        <v>54.51</v>
      </c>
      <c r="AB64" s="95">
        <v>247600</v>
      </c>
      <c r="AC64" s="10">
        <v>54.41</v>
      </c>
      <c r="AD64" s="2">
        <f t="shared" si="0"/>
        <v>0.89000000000000057</v>
      </c>
      <c r="AE64" s="138">
        <f t="shared" si="1"/>
        <v>1.8532384874578645E-2</v>
      </c>
    </row>
    <row r="65" spans="15:31" x14ac:dyDescent="0.25">
      <c r="O65" s="34"/>
      <c r="W65" s="133">
        <v>42548</v>
      </c>
      <c r="X65" s="10">
        <v>54.91</v>
      </c>
      <c r="Y65" s="10">
        <v>54.95</v>
      </c>
      <c r="Z65" s="10">
        <v>53.18</v>
      </c>
      <c r="AA65" s="10">
        <v>53.52</v>
      </c>
      <c r="AB65" s="95">
        <v>400800</v>
      </c>
      <c r="AC65" s="10">
        <v>53.42</v>
      </c>
      <c r="AD65" s="2">
        <f t="shared" si="0"/>
        <v>1.7700000000000031</v>
      </c>
      <c r="AE65" s="138">
        <f t="shared" si="1"/>
        <v>-3.8689940615439955E-2</v>
      </c>
    </row>
    <row r="66" spans="15:31" x14ac:dyDescent="0.25">
      <c r="O66" s="34"/>
      <c r="W66" s="133">
        <v>42545</v>
      </c>
      <c r="X66" s="10">
        <v>56.39</v>
      </c>
      <c r="Y66" s="10">
        <v>57.25</v>
      </c>
      <c r="Z66" s="10">
        <v>55.28</v>
      </c>
      <c r="AA66" s="10">
        <v>55.67</v>
      </c>
      <c r="AB66" s="95">
        <v>1579700</v>
      </c>
      <c r="AC66" s="10">
        <v>55.57</v>
      </c>
      <c r="AD66" s="2">
        <f t="shared" si="0"/>
        <v>1.9699999999999989</v>
      </c>
      <c r="AE66" s="138">
        <f t="shared" si="1"/>
        <v>-5.9570147233034443E-2</v>
      </c>
    </row>
    <row r="67" spans="15:31" x14ac:dyDescent="0.25">
      <c r="W67" s="133">
        <v>42544</v>
      </c>
      <c r="X67" s="10">
        <v>58.88</v>
      </c>
      <c r="Y67" s="10">
        <v>59.25</v>
      </c>
      <c r="Z67" s="10">
        <v>58.09</v>
      </c>
      <c r="AA67" s="10">
        <v>59.2</v>
      </c>
      <c r="AB67" s="95">
        <v>275500</v>
      </c>
      <c r="AC67" s="10">
        <v>59.09</v>
      </c>
      <c r="AD67" s="2">
        <f>Y67-Z67</f>
        <v>1.1599999999999966</v>
      </c>
      <c r="AE67" s="138">
        <f>AC67/AC68-1</f>
        <v>1.7214666896195663E-2</v>
      </c>
    </row>
    <row r="68" spans="15:31" x14ac:dyDescent="0.25">
      <c r="W68" s="133">
        <v>42543</v>
      </c>
      <c r="X68" s="10">
        <v>58.67</v>
      </c>
      <c r="Y68" s="10">
        <v>58.88</v>
      </c>
      <c r="Z68" s="10">
        <v>58.18</v>
      </c>
      <c r="AA68" s="10">
        <v>58.2</v>
      </c>
      <c r="AB68" s="95">
        <v>242000</v>
      </c>
      <c r="AC68" s="10">
        <v>58.09</v>
      </c>
      <c r="AD68" s="2">
        <f>Y68-Z68</f>
        <v>0.70000000000000284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5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42636</v>
      </c>
      <c r="Y2" s="10">
        <v>64.89</v>
      </c>
      <c r="Z2" s="10">
        <v>65.239999999999995</v>
      </c>
      <c r="AA2" s="10">
        <v>64.650000000000006</v>
      </c>
      <c r="AB2" s="10">
        <v>64.650000000000006</v>
      </c>
      <c r="AC2" s="95">
        <v>3236500</v>
      </c>
      <c r="AD2" s="10">
        <v>64.650000000000006</v>
      </c>
      <c r="AE2" s="2">
        <f>Z2-AA2</f>
        <v>0.5899999999999892</v>
      </c>
      <c r="AF2" s="138">
        <f>AD2/AD3-1</f>
        <v>-6.301875192130324E-3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42635</v>
      </c>
      <c r="Y3" s="10">
        <v>65.260000000000005</v>
      </c>
      <c r="Z3" s="10">
        <v>65.569999999999993</v>
      </c>
      <c r="AA3" s="10">
        <v>64.790000000000006</v>
      </c>
      <c r="AB3" s="10">
        <v>65.06</v>
      </c>
      <c r="AC3" s="95">
        <v>4140200</v>
      </c>
      <c r="AD3" s="10">
        <v>65.06</v>
      </c>
      <c r="AE3" s="2">
        <f t="shared" ref="AE3:AE66" si="0">Z3-AA3</f>
        <v>0.77999999999998693</v>
      </c>
      <c r="AF3" s="138">
        <f t="shared" ref="AF3:AF66" si="1">AD3/AD4-1</f>
        <v>-3.0646644192461325E-3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64.650000000000006</v>
      </c>
      <c r="R4" s="529">
        <v>-6.3E-3</v>
      </c>
      <c r="X4" s="133">
        <v>42634</v>
      </c>
      <c r="Y4" s="10">
        <v>64.06</v>
      </c>
      <c r="Z4" s="10">
        <v>65.37</v>
      </c>
      <c r="AA4" s="10">
        <v>63.15</v>
      </c>
      <c r="AB4" s="10">
        <v>65.260000000000005</v>
      </c>
      <c r="AC4" s="95">
        <v>5468900</v>
      </c>
      <c r="AD4" s="10">
        <v>65.260000000000005</v>
      </c>
      <c r="AE4" s="2">
        <f t="shared" si="0"/>
        <v>2.220000000000006</v>
      </c>
      <c r="AF4" s="138">
        <f t="shared" si="1"/>
        <v>8.6553323029365803E-3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1616.2500000000002</v>
      </c>
      <c r="X5" s="133">
        <v>42633</v>
      </c>
      <c r="Y5" s="10">
        <v>65.2</v>
      </c>
      <c r="Z5" s="10">
        <v>65.400000000000006</v>
      </c>
      <c r="AA5" s="10">
        <v>64.66</v>
      </c>
      <c r="AB5" s="10">
        <v>64.7</v>
      </c>
      <c r="AC5" s="95">
        <v>3527600</v>
      </c>
      <c r="AD5" s="10">
        <v>64.7</v>
      </c>
      <c r="AE5" s="2">
        <f t="shared" si="0"/>
        <v>0.74000000000000909</v>
      </c>
      <c r="AF5" s="138">
        <f t="shared" si="1"/>
        <v>-7.8208863671214157E-3</v>
      </c>
    </row>
    <row r="6" spans="1:32" x14ac:dyDescent="0.25">
      <c r="O6" s="11" t="s">
        <v>64</v>
      </c>
      <c r="Q6" s="2">
        <f>Q3*Q2</f>
        <v>1673.9999999999998</v>
      </c>
      <c r="X6" s="133">
        <v>42632</v>
      </c>
      <c r="Y6" s="10">
        <v>65.05</v>
      </c>
      <c r="Z6" s="10">
        <v>65.510000000000005</v>
      </c>
      <c r="AA6" s="10">
        <v>64.959999999999994</v>
      </c>
      <c r="AB6" s="10">
        <v>65.209999999999994</v>
      </c>
      <c r="AC6" s="95">
        <v>2546000</v>
      </c>
      <c r="AD6" s="10">
        <v>65.209999999999994</v>
      </c>
      <c r="AE6" s="2">
        <f t="shared" si="0"/>
        <v>0.55000000000001137</v>
      </c>
      <c r="AF6" s="138">
        <f t="shared" si="1"/>
        <v>3.0679552078538563E-4</v>
      </c>
    </row>
    <row r="7" spans="1:32" x14ac:dyDescent="0.25">
      <c r="O7" s="11" t="s">
        <v>185</v>
      </c>
      <c r="Q7" s="2">
        <f>Q10+Q8</f>
        <v>-7.7999999999997272</v>
      </c>
      <c r="R7" s="30">
        <v>42653</v>
      </c>
      <c r="X7" s="133">
        <v>42629</v>
      </c>
      <c r="Y7" s="10">
        <v>65.260000000000005</v>
      </c>
      <c r="Z7" s="10">
        <v>65.459999999999994</v>
      </c>
      <c r="AA7" s="10">
        <v>64.83</v>
      </c>
      <c r="AB7" s="10">
        <v>65.19</v>
      </c>
      <c r="AC7" s="95">
        <v>3705300</v>
      </c>
      <c r="AD7" s="10">
        <v>65.19</v>
      </c>
      <c r="AE7" s="2">
        <f t="shared" si="0"/>
        <v>0.62999999999999545</v>
      </c>
      <c r="AF7" s="138">
        <f t="shared" si="1"/>
        <v>-5.340250228867971E-3</v>
      </c>
    </row>
    <row r="8" spans="1:32" x14ac:dyDescent="0.25">
      <c r="O8" s="11" t="s">
        <v>188</v>
      </c>
      <c r="P8" s="34"/>
      <c r="Q8" s="2">
        <f>K18+M18-F18+Q2*Q4</f>
        <v>-57.749999999999545</v>
      </c>
      <c r="X8" s="133">
        <v>42628</v>
      </c>
      <c r="Y8" s="10">
        <v>65.22</v>
      </c>
      <c r="Z8" s="10">
        <v>65.72</v>
      </c>
      <c r="AA8" s="10">
        <v>65.14</v>
      </c>
      <c r="AB8" s="10">
        <v>65.540000000000006</v>
      </c>
      <c r="AC8" s="95">
        <v>2821300</v>
      </c>
      <c r="AD8" s="10">
        <v>65.540000000000006</v>
      </c>
      <c r="AE8" s="2">
        <f t="shared" si="0"/>
        <v>0.57999999999999829</v>
      </c>
      <c r="AF8" s="138">
        <f t="shared" si="1"/>
        <v>9.1631032376304766E-4</v>
      </c>
    </row>
    <row r="9" spans="1:32" x14ac:dyDescent="0.25">
      <c r="O9" s="11" t="s">
        <v>222</v>
      </c>
      <c r="Q9" s="138">
        <f>IF(Q2=0, 0, Q8/Q6)</f>
        <v>-3.4498207885304395E-2</v>
      </c>
      <c r="X9" s="133">
        <v>42627</v>
      </c>
      <c r="Y9" s="10">
        <v>65.81</v>
      </c>
      <c r="Z9" s="10">
        <v>66.010000000000005</v>
      </c>
      <c r="AA9" s="10">
        <v>65.209999999999994</v>
      </c>
      <c r="AB9" s="10">
        <v>65.48</v>
      </c>
      <c r="AC9" s="95">
        <v>3010700</v>
      </c>
      <c r="AD9" s="10">
        <v>65.48</v>
      </c>
      <c r="AE9" s="2">
        <f t="shared" si="0"/>
        <v>0.80000000000001137</v>
      </c>
      <c r="AF9" s="138">
        <f t="shared" si="1"/>
        <v>-1.8292682926828174E-3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42626</v>
      </c>
      <c r="Y10" s="10">
        <v>66.489999999999995</v>
      </c>
      <c r="Z10" s="10">
        <v>66.53</v>
      </c>
      <c r="AA10" s="10">
        <v>65.55</v>
      </c>
      <c r="AB10" s="10">
        <v>65.599999999999994</v>
      </c>
      <c r="AC10" s="95">
        <v>3536400</v>
      </c>
      <c r="AD10" s="10">
        <v>65.599999999999994</v>
      </c>
      <c r="AE10" s="2">
        <f t="shared" si="0"/>
        <v>0.98000000000000398</v>
      </c>
      <c r="AF10" s="138">
        <f t="shared" si="1"/>
        <v>-1.0259505129752711E-2</v>
      </c>
    </row>
    <row r="11" spans="1:32" x14ac:dyDescent="0.25">
      <c r="O11" s="11" t="s">
        <v>182</v>
      </c>
      <c r="P11" s="34"/>
      <c r="Q11" s="138">
        <f>VALUE(TRIM(CLEAN(MID(U58, FIND("(", U58)+1, 5))))</f>
        <v>2.9700000000000001E-2</v>
      </c>
      <c r="X11" s="133">
        <v>42625</v>
      </c>
      <c r="Y11" s="10">
        <v>65</v>
      </c>
      <c r="Z11" s="10">
        <v>66.42</v>
      </c>
      <c r="AA11" s="10">
        <v>65</v>
      </c>
      <c r="AB11" s="10">
        <v>66.28</v>
      </c>
      <c r="AC11" s="95">
        <v>4290800</v>
      </c>
      <c r="AD11" s="10">
        <v>66.28</v>
      </c>
      <c r="AE11" s="2">
        <f t="shared" si="0"/>
        <v>1.4200000000000017</v>
      </c>
      <c r="AF11" s="138">
        <f t="shared" si="1"/>
        <v>1.8908531898539582E-2</v>
      </c>
    </row>
    <row r="12" spans="1:32" x14ac:dyDescent="0.25">
      <c r="X12" s="133">
        <v>42622</v>
      </c>
      <c r="Y12" s="10">
        <v>66.97</v>
      </c>
      <c r="Z12" s="10">
        <v>66.98</v>
      </c>
      <c r="AA12" s="10">
        <v>65.05</v>
      </c>
      <c r="AB12" s="10">
        <v>65.05</v>
      </c>
      <c r="AC12" s="95">
        <v>6391300</v>
      </c>
      <c r="AD12" s="10">
        <v>65.05</v>
      </c>
      <c r="AE12" s="2">
        <f t="shared" si="0"/>
        <v>1.9300000000000068</v>
      </c>
      <c r="AF12" s="138">
        <f t="shared" si="1"/>
        <v>-3.586779309322663E-2</v>
      </c>
    </row>
    <row r="13" spans="1:32" x14ac:dyDescent="0.25">
      <c r="X13" s="133">
        <v>42621</v>
      </c>
      <c r="Y13" s="10">
        <v>67.599999999999994</v>
      </c>
      <c r="Z13" s="10">
        <v>68.069999999999993</v>
      </c>
      <c r="AA13" s="10">
        <v>67.31</v>
      </c>
      <c r="AB13" s="10">
        <v>67.47</v>
      </c>
      <c r="AC13" s="95">
        <v>4110500</v>
      </c>
      <c r="AD13" s="10">
        <v>67.47</v>
      </c>
      <c r="AE13" s="2">
        <f t="shared" si="0"/>
        <v>0.75999999999999091</v>
      </c>
      <c r="AF13" s="138">
        <f t="shared" si="1"/>
        <v>-5.6005895357404967E-3</v>
      </c>
    </row>
    <row r="14" spans="1:32" x14ac:dyDescent="0.25">
      <c r="X14" s="133">
        <v>42620</v>
      </c>
      <c r="Y14" s="10">
        <v>70.45</v>
      </c>
      <c r="Z14" s="10">
        <v>70.64</v>
      </c>
      <c r="AA14" s="10">
        <v>67.61</v>
      </c>
      <c r="AB14" s="10">
        <v>67.849999999999994</v>
      </c>
      <c r="AC14" s="95">
        <v>6769900</v>
      </c>
      <c r="AD14" s="10">
        <v>67.849999999999994</v>
      </c>
      <c r="AE14" s="2">
        <f t="shared" si="0"/>
        <v>3.0300000000000011</v>
      </c>
      <c r="AF14" s="138">
        <f t="shared" si="1"/>
        <v>-4.3018335684062214E-2</v>
      </c>
    </row>
    <row r="15" spans="1:32" x14ac:dyDescent="0.25">
      <c r="X15" s="133">
        <v>42619</v>
      </c>
      <c r="Y15" s="10">
        <v>71.040000000000006</v>
      </c>
      <c r="Z15" s="10">
        <v>71.33</v>
      </c>
      <c r="AA15" s="10">
        <v>70.36</v>
      </c>
      <c r="AB15" s="10">
        <v>70.900000000000006</v>
      </c>
      <c r="AC15" s="95">
        <v>3566500</v>
      </c>
      <c r="AD15" s="10">
        <v>70.900000000000006</v>
      </c>
      <c r="AE15" s="2">
        <f t="shared" si="0"/>
        <v>0.96999999999999886</v>
      </c>
      <c r="AF15" s="138">
        <f t="shared" si="1"/>
        <v>-5.638567803776251E-4</v>
      </c>
    </row>
    <row r="16" spans="1:32" x14ac:dyDescent="0.25">
      <c r="X16" s="133">
        <v>42615</v>
      </c>
      <c r="Y16" s="10">
        <v>70.569999999999993</v>
      </c>
      <c r="Z16" s="10">
        <v>71.12</v>
      </c>
      <c r="AA16" s="10">
        <v>70.45</v>
      </c>
      <c r="AB16" s="10">
        <v>70.94</v>
      </c>
      <c r="AC16" s="95">
        <v>2446600</v>
      </c>
      <c r="AD16" s="10">
        <v>70.94</v>
      </c>
      <c r="AE16" s="2">
        <f t="shared" si="0"/>
        <v>0.67000000000000171</v>
      </c>
      <c r="AF16" s="138">
        <f t="shared" si="1"/>
        <v>1.1838539438026041E-2</v>
      </c>
    </row>
    <row r="17" spans="1:32" x14ac:dyDescent="0.25">
      <c r="X17" s="133">
        <v>42614</v>
      </c>
      <c r="Y17" s="10">
        <v>70.67</v>
      </c>
      <c r="Z17" s="10">
        <v>70.8</v>
      </c>
      <c r="AA17" s="10">
        <v>69.66</v>
      </c>
      <c r="AB17" s="10">
        <v>70.11</v>
      </c>
      <c r="AC17" s="95">
        <v>4253500</v>
      </c>
      <c r="AD17" s="10">
        <v>70.11</v>
      </c>
      <c r="AE17" s="2">
        <f t="shared" si="0"/>
        <v>1.1400000000000006</v>
      </c>
      <c r="AF17" s="138">
        <f t="shared" si="1"/>
        <v>-1.0025416548997357E-2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42613</v>
      </c>
      <c r="Y18" s="10">
        <v>70.56</v>
      </c>
      <c r="Z18" s="10">
        <v>70.91</v>
      </c>
      <c r="AA18" s="10">
        <v>70.38</v>
      </c>
      <c r="AB18" s="10">
        <v>70.819999999999993</v>
      </c>
      <c r="AC18" s="95">
        <v>3776200</v>
      </c>
      <c r="AD18" s="10">
        <v>70.819999999999993</v>
      </c>
      <c r="AE18" s="2">
        <f t="shared" si="0"/>
        <v>0.53000000000000114</v>
      </c>
      <c r="AF18" s="138">
        <f t="shared" si="1"/>
        <v>4.3965394979432748E-3</v>
      </c>
    </row>
    <row r="19" spans="1:32" x14ac:dyDescent="0.25">
      <c r="X19" s="133">
        <v>42612</v>
      </c>
      <c r="Y19" s="10">
        <v>71.39</v>
      </c>
      <c r="Z19" s="10">
        <v>71.58</v>
      </c>
      <c r="AA19" s="10">
        <v>70.349999999999994</v>
      </c>
      <c r="AB19" s="10">
        <v>70.510000000000005</v>
      </c>
      <c r="AC19" s="95">
        <v>4402700</v>
      </c>
      <c r="AD19" s="10">
        <v>70.510000000000005</v>
      </c>
      <c r="AE19" s="2">
        <f t="shared" si="0"/>
        <v>1.230000000000004</v>
      </c>
      <c r="AF19" s="138">
        <f t="shared" si="1"/>
        <v>-1.2741528983478023E-2</v>
      </c>
    </row>
    <row r="20" spans="1:32" x14ac:dyDescent="0.25">
      <c r="X20" s="133">
        <v>42611</v>
      </c>
      <c r="Y20" s="10">
        <v>70.989999999999995</v>
      </c>
      <c r="Z20" s="10">
        <v>71.569999999999993</v>
      </c>
      <c r="AA20" s="10">
        <v>70.989999999999995</v>
      </c>
      <c r="AB20" s="10">
        <v>71.42</v>
      </c>
      <c r="AC20" s="95">
        <v>2489600</v>
      </c>
      <c r="AD20" s="10">
        <v>71.42</v>
      </c>
      <c r="AE20" s="2">
        <f t="shared" si="0"/>
        <v>0.57999999999999829</v>
      </c>
      <c r="AF20" s="138">
        <f t="shared" si="1"/>
        <v>7.7606885847325557E-3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42608</v>
      </c>
      <c r="Y21" s="10">
        <v>71.34</v>
      </c>
      <c r="Z21" s="10">
        <v>71.680000000000007</v>
      </c>
      <c r="AA21" s="10">
        <v>70.69</v>
      </c>
      <c r="AB21" s="10">
        <v>70.87</v>
      </c>
      <c r="AC21" s="95">
        <v>1975300</v>
      </c>
      <c r="AD21" s="10">
        <v>70.87</v>
      </c>
      <c r="AE21" s="2">
        <f t="shared" si="0"/>
        <v>0.99000000000000909</v>
      </c>
      <c r="AF21" s="138">
        <f t="shared" si="1"/>
        <v>-7.2839333239949067E-3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42607</v>
      </c>
      <c r="Y22" s="10">
        <v>70.819999999999993</v>
      </c>
      <c r="Z22" s="10">
        <v>71.959999999999994</v>
      </c>
      <c r="AA22" s="10">
        <v>70.760000000000005</v>
      </c>
      <c r="AB22" s="10">
        <v>71.39</v>
      </c>
      <c r="AC22" s="95">
        <v>3197300</v>
      </c>
      <c r="AD22" s="10">
        <v>71.39</v>
      </c>
      <c r="AE22" s="2">
        <f t="shared" si="0"/>
        <v>1.1999999999999886</v>
      </c>
      <c r="AF22" s="138">
        <f t="shared" si="1"/>
        <v>5.4929577464788437E-3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42606</v>
      </c>
      <c r="Y23" s="10">
        <v>71</v>
      </c>
      <c r="Z23" s="10">
        <v>71.06</v>
      </c>
      <c r="AA23" s="10">
        <v>70.459999999999994</v>
      </c>
      <c r="AB23" s="10">
        <v>71</v>
      </c>
      <c r="AC23" s="95">
        <v>2494700</v>
      </c>
      <c r="AD23" s="10">
        <v>71</v>
      </c>
      <c r="AE23" s="2">
        <f t="shared" si="0"/>
        <v>0.60000000000000853</v>
      </c>
      <c r="AF23" s="138">
        <f t="shared" si="1"/>
        <v>-1.4064697609000865E-3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42605</v>
      </c>
      <c r="Y24" s="10">
        <v>71.56</v>
      </c>
      <c r="Z24" s="10">
        <v>71.63</v>
      </c>
      <c r="AA24" s="10">
        <v>70.930000000000007</v>
      </c>
      <c r="AB24" s="10">
        <v>71.099999999999994</v>
      </c>
      <c r="AC24" s="95">
        <v>2270300</v>
      </c>
      <c r="AD24" s="10">
        <v>71.099999999999994</v>
      </c>
      <c r="AE24" s="2">
        <f t="shared" si="0"/>
        <v>0.69999999999998863</v>
      </c>
      <c r="AF24" s="138">
        <f t="shared" si="1"/>
        <v>-6.4281721632197808E-3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42604</v>
      </c>
      <c r="Y25" s="10">
        <v>71.53</v>
      </c>
      <c r="Z25" s="10">
        <v>71.819999999999993</v>
      </c>
      <c r="AA25" s="10">
        <v>71.27</v>
      </c>
      <c r="AB25" s="10">
        <v>71.56</v>
      </c>
      <c r="AC25" s="95">
        <v>2277400</v>
      </c>
      <c r="AD25" s="10">
        <v>71.56</v>
      </c>
      <c r="AE25" s="2">
        <f t="shared" si="0"/>
        <v>0.54999999999999716</v>
      </c>
      <c r="AF25" s="138">
        <f t="shared" si="1"/>
        <v>1.5395381385583384E-3</v>
      </c>
    </row>
    <row r="26" spans="1:32" x14ac:dyDescent="0.25">
      <c r="B26" s="193"/>
      <c r="C26" s="10"/>
      <c r="D26" s="40"/>
      <c r="E26" s="40"/>
      <c r="F26" s="40"/>
      <c r="G26" s="40"/>
      <c r="H26" s="231"/>
      <c r="I26" s="40"/>
      <c r="X26" s="133">
        <v>42601</v>
      </c>
      <c r="Y26" s="10">
        <v>71.260000000000005</v>
      </c>
      <c r="Z26" s="10">
        <v>71.5</v>
      </c>
      <c r="AA26" s="10">
        <v>70.92</v>
      </c>
      <c r="AB26" s="10">
        <v>71.45</v>
      </c>
      <c r="AC26" s="95">
        <v>2543700</v>
      </c>
      <c r="AD26" s="10">
        <v>71.45</v>
      </c>
      <c r="AE26" s="2">
        <f t="shared" si="0"/>
        <v>0.57999999999999829</v>
      </c>
      <c r="AF26" s="138">
        <f t="shared" si="1"/>
        <v>2.5256068472008231E-3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42600</v>
      </c>
      <c r="Y27" s="10">
        <v>70.56</v>
      </c>
      <c r="Z27" s="10">
        <v>71.400000000000006</v>
      </c>
      <c r="AA27" s="10">
        <v>70.510000000000005</v>
      </c>
      <c r="AB27" s="10">
        <v>71.27</v>
      </c>
      <c r="AC27" s="95">
        <v>2517000</v>
      </c>
      <c r="AD27" s="10">
        <v>71.27</v>
      </c>
      <c r="AE27" s="2">
        <f t="shared" si="0"/>
        <v>0.89000000000000057</v>
      </c>
      <c r="AF27" s="138">
        <f t="shared" si="1"/>
        <v>1.0062358276643923E-2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42599</v>
      </c>
      <c r="Y28" s="10">
        <v>70.510000000000005</v>
      </c>
      <c r="Z28" s="10">
        <v>70.87</v>
      </c>
      <c r="AA28" s="10">
        <v>70.22</v>
      </c>
      <c r="AB28" s="10">
        <v>70.56</v>
      </c>
      <c r="AC28" s="95">
        <v>3923300</v>
      </c>
      <c r="AD28" s="10">
        <v>70.56</v>
      </c>
      <c r="AE28" s="2">
        <f t="shared" si="0"/>
        <v>0.65000000000000568</v>
      </c>
      <c r="AF28" s="138">
        <f t="shared" si="1"/>
        <v>8.5106382978716866E-4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42598</v>
      </c>
      <c r="Y29" s="10">
        <v>70.569999999999993</v>
      </c>
      <c r="Z29" s="10">
        <v>70.989999999999995</v>
      </c>
      <c r="AA29" s="10">
        <v>70.37</v>
      </c>
      <c r="AB29" s="10">
        <v>70.5</v>
      </c>
      <c r="AC29" s="95">
        <v>2642300</v>
      </c>
      <c r="AD29" s="10">
        <v>70.5</v>
      </c>
      <c r="AE29" s="2">
        <f t="shared" si="0"/>
        <v>0.61999999999999034</v>
      </c>
      <c r="AF29" s="138">
        <f t="shared" si="1"/>
        <v>-7.6013513513514264E-3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42597</v>
      </c>
      <c r="Y30" s="10">
        <v>71.03</v>
      </c>
      <c r="Z30" s="10">
        <v>71.17</v>
      </c>
      <c r="AA30" s="10">
        <v>70.78</v>
      </c>
      <c r="AB30" s="10">
        <v>71.040000000000006</v>
      </c>
      <c r="AC30" s="95">
        <v>2096200</v>
      </c>
      <c r="AD30" s="10">
        <v>71.040000000000006</v>
      </c>
      <c r="AE30" s="2">
        <f t="shared" si="0"/>
        <v>0.39000000000000057</v>
      </c>
      <c r="AF30" s="138">
        <f t="shared" si="1"/>
        <v>-1.8266123366585951E-3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42594</v>
      </c>
      <c r="Y31" s="10">
        <v>71.16</v>
      </c>
      <c r="Z31" s="10">
        <v>71.45</v>
      </c>
      <c r="AA31" s="10">
        <v>71.010000000000005</v>
      </c>
      <c r="AB31" s="10">
        <v>71.17</v>
      </c>
      <c r="AC31" s="95">
        <v>1871300</v>
      </c>
      <c r="AD31" s="10">
        <v>71.17</v>
      </c>
      <c r="AE31" s="2">
        <f t="shared" si="0"/>
        <v>0.43999999999999773</v>
      </c>
      <c r="AF31" s="138">
        <f t="shared" si="1"/>
        <v>1.4070634585621189E-3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42593</v>
      </c>
      <c r="Y32" s="10">
        <v>71.099999999999994</v>
      </c>
      <c r="Z32" s="10">
        <v>71.28</v>
      </c>
      <c r="AA32" s="10">
        <v>70.86</v>
      </c>
      <c r="AB32" s="10">
        <v>71.069999999999993</v>
      </c>
      <c r="AC32" s="95">
        <v>2212700</v>
      </c>
      <c r="AD32" s="10">
        <v>71.069999999999993</v>
      </c>
      <c r="AE32" s="2">
        <f t="shared" si="0"/>
        <v>0.42000000000000171</v>
      </c>
      <c r="AF32" s="138">
        <f t="shared" si="1"/>
        <v>1.4072614691795771E-4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42592</v>
      </c>
      <c r="Y33" s="10">
        <v>70.959999999999994</v>
      </c>
      <c r="Z33" s="10">
        <v>71.3</v>
      </c>
      <c r="AA33" s="10">
        <v>70.83</v>
      </c>
      <c r="AB33" s="10">
        <v>71.06</v>
      </c>
      <c r="AC33" s="95">
        <v>2189600</v>
      </c>
      <c r="AD33" s="10">
        <v>71.06</v>
      </c>
      <c r="AE33" s="2">
        <f t="shared" si="0"/>
        <v>0.46999999999999886</v>
      </c>
      <c r="AF33" s="138">
        <f t="shared" si="1"/>
        <v>1.8327928944028571E-3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42591</v>
      </c>
      <c r="Y34" s="10">
        <v>70.75</v>
      </c>
      <c r="Z34" s="10">
        <v>71.06</v>
      </c>
      <c r="AA34" s="10">
        <v>70.53</v>
      </c>
      <c r="AB34" s="10">
        <v>70.930000000000007</v>
      </c>
      <c r="AC34" s="95">
        <v>2333000</v>
      </c>
      <c r="AD34" s="10">
        <v>70.930000000000007</v>
      </c>
      <c r="AE34" s="2">
        <f t="shared" si="0"/>
        <v>0.53000000000000114</v>
      </c>
      <c r="AF34" s="138">
        <f t="shared" si="1"/>
        <v>4.2474869035822316E-3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42590</v>
      </c>
      <c r="Y35" s="10">
        <v>70.489999999999995</v>
      </c>
      <c r="Z35" s="10">
        <v>70.88</v>
      </c>
      <c r="AA35" s="10">
        <v>70.150000000000006</v>
      </c>
      <c r="AB35" s="10">
        <v>70.63</v>
      </c>
      <c r="AC35" s="95">
        <v>2428700</v>
      </c>
      <c r="AD35" s="10">
        <v>70.63</v>
      </c>
      <c r="AE35" s="2">
        <f t="shared" si="0"/>
        <v>0.72999999999998977</v>
      </c>
      <c r="AF35" s="138">
        <f t="shared" si="1"/>
        <v>1.133947554925463E-3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42587</v>
      </c>
      <c r="Y36" s="10">
        <v>70.5</v>
      </c>
      <c r="Z36" s="10">
        <v>70.8</v>
      </c>
      <c r="AA36" s="10">
        <v>70.3</v>
      </c>
      <c r="AB36" s="10">
        <v>70.55</v>
      </c>
      <c r="AC36" s="95">
        <v>2539200</v>
      </c>
      <c r="AD36" s="10">
        <v>70.55</v>
      </c>
      <c r="AE36" s="2">
        <f t="shared" si="0"/>
        <v>0.5</v>
      </c>
      <c r="AF36" s="138">
        <f t="shared" si="1"/>
        <v>8.5118456518662455E-4</v>
      </c>
    </row>
    <row r="37" spans="1:32" x14ac:dyDescent="0.25">
      <c r="X37" s="133">
        <v>42586</v>
      </c>
      <c r="Y37" s="10">
        <v>70</v>
      </c>
      <c r="Z37" s="10">
        <v>70.510000000000005</v>
      </c>
      <c r="AA37" s="10">
        <v>69.92</v>
      </c>
      <c r="AB37" s="10">
        <v>70.489999999999995</v>
      </c>
      <c r="AC37" s="95">
        <v>4234700</v>
      </c>
      <c r="AD37" s="10">
        <v>70.489999999999995</v>
      </c>
      <c r="AE37" s="2">
        <f t="shared" si="0"/>
        <v>0.59000000000000341</v>
      </c>
      <c r="AF37" s="138">
        <f t="shared" si="1"/>
        <v>1.0174835196331333E-2</v>
      </c>
    </row>
    <row r="38" spans="1:32" x14ac:dyDescent="0.25">
      <c r="X38" s="133">
        <v>42585</v>
      </c>
      <c r="Y38" s="10">
        <v>71.12</v>
      </c>
      <c r="Z38" s="10">
        <v>71.14</v>
      </c>
      <c r="AA38" s="10">
        <v>69.23</v>
      </c>
      <c r="AB38" s="10">
        <v>69.78</v>
      </c>
      <c r="AC38" s="95">
        <v>5387400</v>
      </c>
      <c r="AD38" s="10">
        <v>69.78</v>
      </c>
      <c r="AE38" s="2">
        <f t="shared" si="0"/>
        <v>1.9099999999999966</v>
      </c>
      <c r="AF38" s="138">
        <f t="shared" si="1"/>
        <v>-1.6767648302099425E-2</v>
      </c>
    </row>
    <row r="39" spans="1:32" x14ac:dyDescent="0.25">
      <c r="X39" s="133">
        <v>42584</v>
      </c>
      <c r="Y39" s="10">
        <v>71.55</v>
      </c>
      <c r="Z39" s="10">
        <v>71.72</v>
      </c>
      <c r="AA39" s="10">
        <v>70.819999999999993</v>
      </c>
      <c r="AB39" s="10">
        <v>70.97</v>
      </c>
      <c r="AC39" s="95">
        <v>4370300</v>
      </c>
      <c r="AD39" s="10">
        <v>70.97</v>
      </c>
      <c r="AE39" s="2">
        <f t="shared" si="0"/>
        <v>0.90000000000000568</v>
      </c>
      <c r="AF39" s="138">
        <f t="shared" si="1"/>
        <v>-9.214016473544584E-3</v>
      </c>
    </row>
    <row r="40" spans="1:32" x14ac:dyDescent="0.25">
      <c r="L40" t="s">
        <v>221</v>
      </c>
      <c r="M40" s="2">
        <f>M49+K49-F49</f>
        <v>49.949999999999818</v>
      </c>
      <c r="X40" s="133">
        <v>42583</v>
      </c>
      <c r="Y40" s="10">
        <v>71.98</v>
      </c>
      <c r="Z40" s="10">
        <v>72.150000000000006</v>
      </c>
      <c r="AA40" s="10">
        <v>71.400000000000006</v>
      </c>
      <c r="AB40" s="10">
        <v>71.63</v>
      </c>
      <c r="AC40" s="95">
        <v>3417600</v>
      </c>
      <c r="AD40" s="10">
        <v>71.63</v>
      </c>
      <c r="AE40" s="2">
        <f t="shared" si="0"/>
        <v>0.75</v>
      </c>
      <c r="AF40" s="138">
        <f t="shared" si="1"/>
        <v>-3.6166365280290158E-3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67" t="s">
        <v>78</v>
      </c>
      <c r="P41" s="567"/>
      <c r="X41" s="133">
        <v>42580</v>
      </c>
      <c r="Y41" s="10">
        <v>71.19</v>
      </c>
      <c r="Z41" s="10">
        <v>72.22</v>
      </c>
      <c r="AA41" s="10">
        <v>71.17</v>
      </c>
      <c r="AB41" s="10">
        <v>71.89</v>
      </c>
      <c r="AC41" s="95">
        <v>2728800</v>
      </c>
      <c r="AD41" s="10">
        <v>71.89</v>
      </c>
      <c r="AE41" s="2">
        <f t="shared" si="0"/>
        <v>1.0499999999999972</v>
      </c>
      <c r="AF41" s="138">
        <f t="shared" si="1"/>
        <v>7.7095598542191723E-3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71.115000000000009</v>
      </c>
      <c r="Q42" s="2"/>
      <c r="T42" s="91"/>
      <c r="X42" s="133">
        <v>42579</v>
      </c>
      <c r="Y42" s="10">
        <v>70.510000000000005</v>
      </c>
      <c r="Z42" s="10">
        <v>71.44</v>
      </c>
      <c r="AA42" s="10">
        <v>70.5</v>
      </c>
      <c r="AB42" s="10">
        <v>71.34</v>
      </c>
      <c r="AC42" s="95">
        <v>2724500</v>
      </c>
      <c r="AD42" s="10">
        <v>71.34</v>
      </c>
      <c r="AE42" s="2">
        <f t="shared" si="0"/>
        <v>0.93999999999999773</v>
      </c>
      <c r="AF42" s="138">
        <f t="shared" si="1"/>
        <v>1.1197732104890168E-2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70.468500000000006</v>
      </c>
      <c r="Q43" s="2"/>
      <c r="T43" s="128" t="s">
        <v>98</v>
      </c>
      <c r="U43" s="129">
        <v>65.06</v>
      </c>
      <c r="X43" s="133">
        <v>42578</v>
      </c>
      <c r="Y43" s="10">
        <v>71.48</v>
      </c>
      <c r="Z43" s="10">
        <v>71.59</v>
      </c>
      <c r="AA43" s="10">
        <v>70.400000000000006</v>
      </c>
      <c r="AB43" s="10">
        <v>70.55</v>
      </c>
      <c r="AC43" s="95">
        <v>4578300</v>
      </c>
      <c r="AD43" s="10">
        <v>70.55</v>
      </c>
      <c r="AE43" s="2">
        <f t="shared" si="0"/>
        <v>1.1899999999999977</v>
      </c>
      <c r="AF43" s="138">
        <f t="shared" si="1"/>
        <v>-1.0241301907968681E-2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69.822000000000017</v>
      </c>
      <c r="Q44" s="2"/>
      <c r="T44" s="93" t="s">
        <v>99</v>
      </c>
      <c r="U44" s="130">
        <v>64.89</v>
      </c>
      <c r="X44" s="133">
        <v>42577</v>
      </c>
      <c r="Y44" s="10">
        <v>71.650000000000006</v>
      </c>
      <c r="Z44" s="10">
        <v>72.510000000000005</v>
      </c>
      <c r="AA44" s="10">
        <v>71.19</v>
      </c>
      <c r="AB44" s="10">
        <v>71.28</v>
      </c>
      <c r="AC44" s="95">
        <v>2592100</v>
      </c>
      <c r="AD44" s="10">
        <v>71.28</v>
      </c>
      <c r="AE44" s="2">
        <f t="shared" si="0"/>
        <v>1.3200000000000074</v>
      </c>
      <c r="AF44" s="138">
        <f t="shared" si="1"/>
        <v>-5.7190682103500645E-3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69.175500000000014</v>
      </c>
      <c r="Q45" s="2"/>
      <c r="T45" s="93" t="s">
        <v>100</v>
      </c>
      <c r="U45" s="130" t="s">
        <v>652</v>
      </c>
      <c r="X45" s="133">
        <v>42576</v>
      </c>
      <c r="Y45" s="10">
        <v>71.209999999999994</v>
      </c>
      <c r="Z45" s="10">
        <v>71.72</v>
      </c>
      <c r="AA45" s="10">
        <v>71.150000000000006</v>
      </c>
      <c r="AB45" s="10">
        <v>71.69</v>
      </c>
      <c r="AC45" s="95">
        <v>2574700</v>
      </c>
      <c r="AD45" s="10">
        <v>71.69</v>
      </c>
      <c r="AE45" s="2">
        <f t="shared" si="0"/>
        <v>0.56999999999999318</v>
      </c>
      <c r="AF45" s="138">
        <f t="shared" si="1"/>
        <v>6.5992698680146233E-3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68.529000000000011</v>
      </c>
      <c r="Q46" s="2"/>
      <c r="T46" s="93" t="s">
        <v>101</v>
      </c>
      <c r="U46" s="130" t="s">
        <v>653</v>
      </c>
      <c r="X46" s="133">
        <v>42573</v>
      </c>
      <c r="Y46" s="10">
        <v>71.44</v>
      </c>
      <c r="Z46" s="10">
        <v>71.64</v>
      </c>
      <c r="AA46" s="10">
        <v>71.069999999999993</v>
      </c>
      <c r="AB46" s="10">
        <v>71.22</v>
      </c>
      <c r="AC46" s="95">
        <v>3079200</v>
      </c>
      <c r="AD46" s="10">
        <v>71.22</v>
      </c>
      <c r="AE46" s="2">
        <f t="shared" si="0"/>
        <v>0.57000000000000739</v>
      </c>
      <c r="AF46" s="138">
        <f t="shared" si="1"/>
        <v>1.4042971492767009E-4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67.882500000000007</v>
      </c>
      <c r="Q47" s="2"/>
      <c r="T47" s="93" t="s">
        <v>102</v>
      </c>
      <c r="U47" s="130">
        <v>67.5</v>
      </c>
      <c r="X47" s="133">
        <v>42572</v>
      </c>
      <c r="Y47" s="10">
        <v>71.709999999999994</v>
      </c>
      <c r="Z47" s="10">
        <v>71.72</v>
      </c>
      <c r="AA47" s="10">
        <v>70.989999999999995</v>
      </c>
      <c r="AB47" s="10">
        <v>71.209999999999994</v>
      </c>
      <c r="AC47" s="95">
        <v>3008800</v>
      </c>
      <c r="AD47" s="10">
        <v>71.209999999999994</v>
      </c>
      <c r="AE47" s="2">
        <f t="shared" si="0"/>
        <v>0.73000000000000398</v>
      </c>
      <c r="AF47" s="138">
        <f t="shared" si="1"/>
        <v>-6.8340306834031583E-3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67.236000000000004</v>
      </c>
      <c r="Q48" s="2"/>
      <c r="T48" s="93" t="s">
        <v>103</v>
      </c>
      <c r="U48" s="130">
        <v>0.57473200000000002</v>
      </c>
      <c r="X48" s="133">
        <v>42571</v>
      </c>
      <c r="Y48" s="10">
        <v>72.650000000000006</v>
      </c>
      <c r="Z48" s="10">
        <v>72.7</v>
      </c>
      <c r="AA48" s="10">
        <v>71.64</v>
      </c>
      <c r="AB48" s="10">
        <v>71.7</v>
      </c>
      <c r="AC48" s="95">
        <v>2841000</v>
      </c>
      <c r="AD48" s="10">
        <v>71.7</v>
      </c>
      <c r="AE48" s="2">
        <f t="shared" si="0"/>
        <v>1.0600000000000023</v>
      </c>
      <c r="AF48" s="138">
        <f t="shared" si="1"/>
        <v>-1.2940528634361237E-2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66.589500000000001</v>
      </c>
      <c r="Q49" s="2"/>
      <c r="T49" s="93" t="s">
        <v>123</v>
      </c>
      <c r="U49" s="130" t="s">
        <v>654</v>
      </c>
      <c r="X49" s="133">
        <v>42570</v>
      </c>
      <c r="Y49" s="10">
        <v>72.209999999999994</v>
      </c>
      <c r="Z49" s="10">
        <v>72.66</v>
      </c>
      <c r="AA49" s="10">
        <v>72</v>
      </c>
      <c r="AB49" s="10">
        <v>72.64</v>
      </c>
      <c r="AC49" s="95">
        <v>1996200</v>
      </c>
      <c r="AD49" s="10">
        <v>72.64</v>
      </c>
      <c r="AE49" s="2">
        <f t="shared" si="0"/>
        <v>0.65999999999999659</v>
      </c>
      <c r="AF49" s="138">
        <f t="shared" si="1"/>
        <v>4.9806308799114074E-3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65.943000000000012</v>
      </c>
      <c r="Q50" s="2"/>
      <c r="T50" s="93"/>
      <c r="U50" s="130"/>
      <c r="X50" s="133">
        <v>42569</v>
      </c>
      <c r="Y50" s="10">
        <v>72.19</v>
      </c>
      <c r="Z50" s="10">
        <v>72.400000000000006</v>
      </c>
      <c r="AA50" s="10">
        <v>71.97</v>
      </c>
      <c r="AB50" s="10">
        <v>72.28</v>
      </c>
      <c r="AC50" s="95">
        <v>2217100</v>
      </c>
      <c r="AD50" s="10">
        <v>72.28</v>
      </c>
      <c r="AE50" s="2">
        <f t="shared" si="0"/>
        <v>0.43000000000000682</v>
      </c>
      <c r="AF50" s="138">
        <f t="shared" si="1"/>
        <v>3.6101083032491488E-3</v>
      </c>
    </row>
    <row r="51" spans="1:32" x14ac:dyDescent="0.25">
      <c r="O51" s="83">
        <v>1.01</v>
      </c>
      <c r="P51" s="83">
        <f t="shared" si="2"/>
        <v>65.296500000000009</v>
      </c>
      <c r="Q51" s="2"/>
      <c r="T51" s="93" t="s">
        <v>105</v>
      </c>
      <c r="U51" s="130" t="s">
        <v>655</v>
      </c>
      <c r="X51" s="133">
        <v>42566</v>
      </c>
      <c r="Y51" s="10">
        <v>72.25</v>
      </c>
      <c r="Z51" s="10">
        <v>72.28</v>
      </c>
      <c r="AA51" s="10">
        <v>71.849999999999994</v>
      </c>
      <c r="AB51" s="10">
        <v>72.02</v>
      </c>
      <c r="AC51" s="95">
        <v>2848900</v>
      </c>
      <c r="AD51" s="10">
        <v>72.02</v>
      </c>
      <c r="AE51" s="2">
        <f t="shared" si="0"/>
        <v>0.43000000000000682</v>
      </c>
      <c r="AF51" s="138">
        <f t="shared" si="1"/>
        <v>-9.7100846164521748E-4</v>
      </c>
    </row>
    <row r="52" spans="1:32" x14ac:dyDescent="0.25">
      <c r="O52" s="83">
        <v>1</v>
      </c>
      <c r="P52" s="83">
        <f t="shared" si="2"/>
        <v>64.650000000000006</v>
      </c>
      <c r="Q52" s="2"/>
      <c r="T52" s="93" t="s">
        <v>106</v>
      </c>
      <c r="U52" s="130" t="s">
        <v>344</v>
      </c>
      <c r="X52" s="133">
        <v>42565</v>
      </c>
      <c r="Y52" s="10">
        <v>71.69</v>
      </c>
      <c r="Z52" s="10">
        <v>72.319999999999993</v>
      </c>
      <c r="AA52" s="10">
        <v>71.680000000000007</v>
      </c>
      <c r="AB52" s="10">
        <v>72.09</v>
      </c>
      <c r="AC52" s="95">
        <v>2689500</v>
      </c>
      <c r="AD52" s="10">
        <v>72.09</v>
      </c>
      <c r="AE52" s="2">
        <f t="shared" si="0"/>
        <v>0.63999999999998636</v>
      </c>
      <c r="AF52" s="138">
        <f t="shared" si="1"/>
        <v>2.085070892410501E-3</v>
      </c>
    </row>
    <row r="53" spans="1:32" x14ac:dyDescent="0.25">
      <c r="O53" s="83">
        <v>0.99</v>
      </c>
      <c r="P53" s="83">
        <f t="shared" si="2"/>
        <v>64.003500000000003</v>
      </c>
      <c r="Q53" s="2"/>
      <c r="T53" s="543" t="s">
        <v>107</v>
      </c>
      <c r="U53" s="131">
        <v>3252646</v>
      </c>
      <c r="X53" s="133">
        <v>42564</v>
      </c>
      <c r="Y53" s="10">
        <v>71.489999999999995</v>
      </c>
      <c r="Z53" s="10">
        <v>71.97</v>
      </c>
      <c r="AA53" s="10">
        <v>71.36</v>
      </c>
      <c r="AB53" s="10">
        <v>71.94</v>
      </c>
      <c r="AC53" s="95">
        <v>2852100</v>
      </c>
      <c r="AD53" s="10">
        <v>71.94</v>
      </c>
      <c r="AE53" s="2">
        <f t="shared" si="0"/>
        <v>0.60999999999999943</v>
      </c>
      <c r="AF53" s="138">
        <f t="shared" si="1"/>
        <v>7.2808737048444261E-3</v>
      </c>
    </row>
    <row r="54" spans="1:32" x14ac:dyDescent="0.25">
      <c r="O54" s="83">
        <v>0.98</v>
      </c>
      <c r="P54" s="83">
        <f t="shared" si="2"/>
        <v>63.357000000000006</v>
      </c>
      <c r="Q54" s="2"/>
      <c r="T54" s="543" t="s">
        <v>110</v>
      </c>
      <c r="U54" s="131">
        <v>3686970</v>
      </c>
      <c r="X54" s="133">
        <v>42563</v>
      </c>
      <c r="Y54" s="10">
        <v>71.47</v>
      </c>
      <c r="Z54" s="10">
        <v>71.81</v>
      </c>
      <c r="AA54" s="10">
        <v>71.12</v>
      </c>
      <c r="AB54" s="10">
        <v>71.42</v>
      </c>
      <c r="AC54" s="95">
        <v>3486500</v>
      </c>
      <c r="AD54" s="10">
        <v>71.42</v>
      </c>
      <c r="AE54" s="2">
        <f t="shared" si="0"/>
        <v>0.68999999999999773</v>
      </c>
      <c r="AF54" s="138">
        <f t="shared" si="1"/>
        <v>-5.4309984681799595E-3</v>
      </c>
    </row>
    <row r="55" spans="1:32" x14ac:dyDescent="0.25">
      <c r="O55" s="83">
        <v>0.97</v>
      </c>
      <c r="P55" s="83">
        <f t="shared" si="2"/>
        <v>62.710500000000003</v>
      </c>
      <c r="T55" s="93" t="s">
        <v>108</v>
      </c>
      <c r="U55" s="130" t="s">
        <v>656</v>
      </c>
      <c r="X55" s="133">
        <v>42562</v>
      </c>
      <c r="Y55" s="10">
        <v>72.27</v>
      </c>
      <c r="Z55" s="10">
        <v>72.3</v>
      </c>
      <c r="AA55" s="10">
        <v>71.7</v>
      </c>
      <c r="AB55" s="10">
        <v>71.81</v>
      </c>
      <c r="AC55" s="95">
        <v>3559900</v>
      </c>
      <c r="AD55" s="10">
        <v>71.81</v>
      </c>
      <c r="AE55" s="2">
        <f t="shared" si="0"/>
        <v>0.59999999999999432</v>
      </c>
      <c r="AF55" s="138">
        <f t="shared" si="1"/>
        <v>-8.9704664642560328E-3</v>
      </c>
    </row>
    <row r="56" spans="1:32" x14ac:dyDescent="0.25">
      <c r="O56" s="83">
        <v>0.96</v>
      </c>
      <c r="P56" s="83">
        <f t="shared" si="2"/>
        <v>62.064</v>
      </c>
      <c r="T56" s="93" t="s">
        <v>111</v>
      </c>
      <c r="U56" s="130">
        <v>23.51</v>
      </c>
      <c r="X56" s="133">
        <v>42559</v>
      </c>
      <c r="Y56" s="10">
        <v>72.39</v>
      </c>
      <c r="Z56" s="10">
        <v>72.48</v>
      </c>
      <c r="AA56" s="10">
        <v>71.56</v>
      </c>
      <c r="AB56" s="10">
        <v>72.459999999999994</v>
      </c>
      <c r="AC56" s="95">
        <v>4234100</v>
      </c>
      <c r="AD56" s="10">
        <v>72.459999999999994</v>
      </c>
      <c r="AE56" s="2">
        <f t="shared" si="0"/>
        <v>0.92000000000000171</v>
      </c>
      <c r="AF56" s="138">
        <f t="shared" si="1"/>
        <v>6.1094140516522177E-3</v>
      </c>
    </row>
    <row r="57" spans="1:32" x14ac:dyDescent="0.25">
      <c r="O57" s="83">
        <v>0.95</v>
      </c>
      <c r="P57" s="83">
        <f t="shared" si="2"/>
        <v>61.417500000000004</v>
      </c>
      <c r="T57" s="93" t="s">
        <v>112</v>
      </c>
      <c r="U57" s="130">
        <v>2.75</v>
      </c>
      <c r="X57" s="133">
        <v>42558</v>
      </c>
      <c r="Y57" s="10">
        <v>72.44</v>
      </c>
      <c r="Z57" s="10">
        <v>72.77</v>
      </c>
      <c r="AA57" s="10">
        <v>71.77</v>
      </c>
      <c r="AB57" s="10">
        <v>72.02</v>
      </c>
      <c r="AC57" s="95">
        <v>4383900</v>
      </c>
      <c r="AD57" s="10">
        <v>72.02</v>
      </c>
      <c r="AE57" s="2">
        <f t="shared" si="0"/>
        <v>1</v>
      </c>
      <c r="AF57" s="138" t="e">
        <f t="shared" si="1"/>
        <v>#DIV/0!</v>
      </c>
    </row>
    <row r="58" spans="1:32" x14ac:dyDescent="0.25">
      <c r="O58" s="83">
        <v>0.94</v>
      </c>
      <c r="P58" s="83">
        <f t="shared" si="2"/>
        <v>60.771000000000001</v>
      </c>
      <c r="T58" s="93" t="s">
        <v>109</v>
      </c>
      <c r="U58" s="130" t="s">
        <v>657</v>
      </c>
      <c r="X58" s="133">
        <v>42558</v>
      </c>
      <c r="Y58" s="10" t="s">
        <v>265</v>
      </c>
      <c r="Z58" s="10"/>
      <c r="AA58" s="10"/>
      <c r="AB58" s="10"/>
      <c r="AC58" s="95"/>
      <c r="AD58" s="10"/>
      <c r="AE58" s="2">
        <f t="shared" si="0"/>
        <v>0</v>
      </c>
      <c r="AF58" s="138">
        <f t="shared" si="1"/>
        <v>-1</v>
      </c>
    </row>
    <row r="59" spans="1:32" x14ac:dyDescent="0.25">
      <c r="O59" s="83">
        <v>0.93</v>
      </c>
      <c r="P59" s="83">
        <f t="shared" si="2"/>
        <v>60.124500000000012</v>
      </c>
      <c r="X59" s="133">
        <v>42557</v>
      </c>
      <c r="Y59" s="10">
        <v>72.27</v>
      </c>
      <c r="Z59" s="10">
        <v>72.95</v>
      </c>
      <c r="AA59" s="10">
        <v>71.86</v>
      </c>
      <c r="AB59" s="10">
        <v>72.56</v>
      </c>
      <c r="AC59" s="95">
        <v>7086800</v>
      </c>
      <c r="AD59" s="10">
        <v>72.08</v>
      </c>
      <c r="AE59" s="2">
        <f t="shared" si="0"/>
        <v>1.0900000000000034</v>
      </c>
      <c r="AF59" s="138">
        <f t="shared" si="1"/>
        <v>6.2822839592349133E-3</v>
      </c>
    </row>
    <row r="60" spans="1:32" x14ac:dyDescent="0.25">
      <c r="O60" s="83">
        <v>0.92</v>
      </c>
      <c r="P60" s="83">
        <f t="shared" si="2"/>
        <v>59.478000000000009</v>
      </c>
      <c r="X60" s="133">
        <v>42556</v>
      </c>
      <c r="Y60" s="10">
        <v>71.88</v>
      </c>
      <c r="Z60" s="10">
        <v>72.66</v>
      </c>
      <c r="AA60" s="10">
        <v>71.73</v>
      </c>
      <c r="AB60" s="10">
        <v>72.11</v>
      </c>
      <c r="AC60" s="95">
        <v>4806000</v>
      </c>
      <c r="AD60" s="10">
        <v>71.63</v>
      </c>
      <c r="AE60" s="2">
        <f t="shared" si="0"/>
        <v>0.92999999999999261</v>
      </c>
      <c r="AF60" s="138">
        <f t="shared" si="1"/>
        <v>2.378953260565364E-3</v>
      </c>
    </row>
    <row r="61" spans="1:32" x14ac:dyDescent="0.25">
      <c r="O61" s="83">
        <v>0.91</v>
      </c>
      <c r="P61" s="83">
        <f t="shared" si="2"/>
        <v>58.831500000000005</v>
      </c>
      <c r="X61" s="133">
        <v>42552</v>
      </c>
      <c r="Y61" s="10">
        <v>71.19</v>
      </c>
      <c r="Z61" s="10">
        <v>72.19</v>
      </c>
      <c r="AA61" s="10">
        <v>70.86</v>
      </c>
      <c r="AB61" s="10">
        <v>71.94</v>
      </c>
      <c r="AC61" s="95">
        <v>6075900</v>
      </c>
      <c r="AD61" s="10">
        <v>71.459999999999994</v>
      </c>
      <c r="AE61" s="2">
        <f t="shared" si="0"/>
        <v>1.3299999999999983</v>
      </c>
      <c r="AF61" s="138">
        <f t="shared" si="1"/>
        <v>8.6097388849681877E-3</v>
      </c>
    </row>
    <row r="62" spans="1:32" x14ac:dyDescent="0.25">
      <c r="O62" s="83">
        <v>0.9</v>
      </c>
      <c r="P62" s="83">
        <f t="shared" si="2"/>
        <v>58.185000000000009</v>
      </c>
      <c r="X62" s="133">
        <v>42551</v>
      </c>
      <c r="Y62" s="10">
        <v>68</v>
      </c>
      <c r="Z62" s="10">
        <v>71.78</v>
      </c>
      <c r="AA62" s="10">
        <v>68</v>
      </c>
      <c r="AB62" s="10">
        <v>71.319999999999993</v>
      </c>
      <c r="AC62" s="95">
        <v>12380000</v>
      </c>
      <c r="AD62" s="10">
        <v>70.849999999999994</v>
      </c>
      <c r="AE62" s="2">
        <f t="shared" si="0"/>
        <v>3.7800000000000011</v>
      </c>
      <c r="AF62" s="138">
        <f t="shared" si="1"/>
        <v>5.1031004302032335E-2</v>
      </c>
    </row>
    <row r="63" spans="1:32" x14ac:dyDescent="0.25">
      <c r="X63" s="133">
        <v>42550</v>
      </c>
      <c r="Y63" s="10">
        <v>66.17</v>
      </c>
      <c r="Z63" s="10">
        <v>67.91</v>
      </c>
      <c r="AA63" s="10">
        <v>65.64</v>
      </c>
      <c r="AB63" s="10">
        <v>67.86</v>
      </c>
      <c r="AC63" s="95">
        <v>7759700</v>
      </c>
      <c r="AD63" s="10">
        <v>67.41</v>
      </c>
      <c r="AE63" s="2">
        <f t="shared" si="0"/>
        <v>2.269999999999996</v>
      </c>
      <c r="AF63" s="138">
        <f t="shared" si="1"/>
        <v>3.1996325780771606E-2</v>
      </c>
    </row>
    <row r="64" spans="1:32" x14ac:dyDescent="0.25">
      <c r="X64" s="133">
        <v>42549</v>
      </c>
      <c r="Y64" s="10">
        <v>66.25</v>
      </c>
      <c r="Z64" s="10">
        <v>66.25</v>
      </c>
      <c r="AA64" s="10">
        <v>65.16</v>
      </c>
      <c r="AB64" s="10">
        <v>65.760000000000005</v>
      </c>
      <c r="AC64" s="95">
        <v>4961400</v>
      </c>
      <c r="AD64" s="10">
        <v>65.319999999999993</v>
      </c>
      <c r="AE64" s="2">
        <f t="shared" si="0"/>
        <v>1.0900000000000034</v>
      </c>
      <c r="AF64" s="138">
        <f t="shared" si="1"/>
        <v>-6.5399239543727505E-3</v>
      </c>
    </row>
    <row r="65" spans="24:32" x14ac:dyDescent="0.25">
      <c r="X65" s="133">
        <v>42548</v>
      </c>
      <c r="Y65" s="10">
        <v>65.83</v>
      </c>
      <c r="Z65" s="10">
        <v>66.400000000000006</v>
      </c>
      <c r="AA65" s="10">
        <v>65.63</v>
      </c>
      <c r="AB65" s="10">
        <v>66.19</v>
      </c>
      <c r="AC65" s="95">
        <v>4252300</v>
      </c>
      <c r="AD65" s="10">
        <v>65.75</v>
      </c>
      <c r="AE65" s="2">
        <f t="shared" si="0"/>
        <v>0.77000000000001023</v>
      </c>
      <c r="AF65" s="138">
        <f t="shared" si="1"/>
        <v>7.6103500761037779E-4</v>
      </c>
    </row>
    <row r="66" spans="24:32" x14ac:dyDescent="0.25">
      <c r="X66" s="133">
        <v>42545</v>
      </c>
      <c r="Y66" s="10">
        <v>65.66</v>
      </c>
      <c r="Z66" s="10">
        <v>66.849999999999994</v>
      </c>
      <c r="AA66" s="10">
        <v>65.41</v>
      </c>
      <c r="AB66" s="10">
        <v>66.14</v>
      </c>
      <c r="AC66" s="95">
        <v>4836000</v>
      </c>
      <c r="AD66" s="10">
        <v>65.7</v>
      </c>
      <c r="AE66" s="2">
        <f t="shared" si="0"/>
        <v>1.4399999999999977</v>
      </c>
      <c r="AF66" s="138">
        <f t="shared" si="1"/>
        <v>-9.4979647218452756E-3</v>
      </c>
    </row>
    <row r="67" spans="24:32" x14ac:dyDescent="0.25">
      <c r="X67" s="133">
        <v>42544</v>
      </c>
      <c r="Y67" s="10">
        <v>66.75</v>
      </c>
      <c r="Z67" s="10">
        <v>66.88</v>
      </c>
      <c r="AA67" s="10">
        <v>66.260000000000005</v>
      </c>
      <c r="AB67" s="10">
        <v>66.77</v>
      </c>
      <c r="AC67" s="95">
        <v>2107800</v>
      </c>
      <c r="AD67" s="10">
        <v>66.33</v>
      </c>
      <c r="AE67" s="2">
        <f>Z67-AA67</f>
        <v>0.61999999999999034</v>
      </c>
      <c r="AF67" s="138">
        <f>AD67/AD68-1</f>
        <v>5.6094602789569237E-3</v>
      </c>
    </row>
    <row r="68" spans="24:32" x14ac:dyDescent="0.25">
      <c r="X68" s="133">
        <v>42543</v>
      </c>
      <c r="Y68" s="10">
        <v>66.59</v>
      </c>
      <c r="Z68" s="10">
        <v>66.790000000000006</v>
      </c>
      <c r="AA68" s="10">
        <v>66.2</v>
      </c>
      <c r="AB68" s="10">
        <v>66.400000000000006</v>
      </c>
      <c r="AC68" s="95">
        <v>2630200</v>
      </c>
      <c r="AD68" s="10">
        <v>65.959999999999994</v>
      </c>
      <c r="AE68" s="2">
        <f>Z68-AA68</f>
        <v>0.59000000000000341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3" priority="7">
      <formula>F22&gt;0</formula>
    </cfRule>
    <cfRule type="expression" dxfId="52" priority="8">
      <formula>F22&lt;0</formula>
    </cfRule>
  </conditionalFormatting>
  <conditionalFormatting sqref="H22:H3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42636</v>
      </c>
      <c r="X2" s="10">
        <v>32.1</v>
      </c>
      <c r="Y2" s="10">
        <v>32.369999999999997</v>
      </c>
      <c r="Z2" s="10">
        <v>32.049999999999997</v>
      </c>
      <c r="AA2" s="10">
        <v>32.119999999999997</v>
      </c>
      <c r="AB2" s="95">
        <v>9787400</v>
      </c>
      <c r="AC2" s="10">
        <v>32.119999999999997</v>
      </c>
      <c r="AD2" s="2">
        <f>Y2-Z2</f>
        <v>0.32000000000000028</v>
      </c>
      <c r="AE2" s="138">
        <f>AC2/AC3-1</f>
        <v>-8.3359061438716964E-3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32.119999999999997</v>
      </c>
      <c r="W3" s="133">
        <v>42635</v>
      </c>
      <c r="X3" s="10">
        <v>32.270000000000003</v>
      </c>
      <c r="Y3" s="10">
        <v>32.47</v>
      </c>
      <c r="Z3" s="10">
        <v>32.270000000000003</v>
      </c>
      <c r="AA3" s="10">
        <v>32.39</v>
      </c>
      <c r="AB3" s="95">
        <v>12034000</v>
      </c>
      <c r="AC3" s="10">
        <v>32.39</v>
      </c>
      <c r="AD3" s="2">
        <f t="shared" ref="AD3:AD66" si="0">Y3-Z3</f>
        <v>0.19999999999999574</v>
      </c>
      <c r="AE3" s="138">
        <f t="shared" ref="AE3:AE66" si="1">AC3/AC4-1</f>
        <v>8.7200249143568609E-3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32.119999999999997</v>
      </c>
      <c r="R4" s="529">
        <v>-8.3000000000000001E-3</v>
      </c>
      <c r="W4" s="133">
        <v>42634</v>
      </c>
      <c r="X4" s="10">
        <v>31.72</v>
      </c>
      <c r="Y4" s="10">
        <v>32.159999999999997</v>
      </c>
      <c r="Z4" s="10">
        <v>31.72</v>
      </c>
      <c r="AA4" s="10">
        <v>32.11</v>
      </c>
      <c r="AB4" s="95">
        <v>14468700</v>
      </c>
      <c r="AC4" s="10">
        <v>32.11</v>
      </c>
      <c r="AD4" s="2">
        <f t="shared" si="0"/>
        <v>0.43999999999999773</v>
      </c>
      <c r="AE4" s="138">
        <f t="shared" si="1"/>
        <v>1.4533965244865721E-2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42633</v>
      </c>
      <c r="X5" s="10">
        <v>31.91</v>
      </c>
      <c r="Y5" s="10">
        <v>31.94</v>
      </c>
      <c r="Z5" s="10">
        <v>31.33</v>
      </c>
      <c r="AA5" s="10">
        <v>31.65</v>
      </c>
      <c r="AB5" s="95">
        <v>12876200</v>
      </c>
      <c r="AC5" s="10">
        <v>31.65</v>
      </c>
      <c r="AD5" s="2">
        <f t="shared" si="0"/>
        <v>0.61000000000000298</v>
      </c>
      <c r="AE5" s="138">
        <f t="shared" si="1"/>
        <v>-2.2068095838587709E-3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42632</v>
      </c>
      <c r="X6" s="10">
        <v>31.9</v>
      </c>
      <c r="Y6" s="10">
        <v>32.08</v>
      </c>
      <c r="Z6" s="10">
        <v>31.66</v>
      </c>
      <c r="AA6" s="10">
        <v>31.72</v>
      </c>
      <c r="AB6" s="95">
        <v>32234800</v>
      </c>
      <c r="AC6" s="10">
        <v>31.72</v>
      </c>
      <c r="AD6" s="2">
        <f t="shared" si="0"/>
        <v>0.41999999999999815</v>
      </c>
      <c r="AE6" s="138">
        <f t="shared" si="1"/>
        <v>2.4216984178236922E-2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42629</v>
      </c>
      <c r="X7" s="10">
        <v>31.13</v>
      </c>
      <c r="Y7" s="10">
        <v>31.13</v>
      </c>
      <c r="Z7" s="10">
        <v>30.61</v>
      </c>
      <c r="AA7" s="10">
        <v>30.97</v>
      </c>
      <c r="AB7" s="95">
        <v>12780800</v>
      </c>
      <c r="AC7" s="10">
        <v>30.97</v>
      </c>
      <c r="AD7" s="2">
        <f t="shared" si="0"/>
        <v>0.51999999999999957</v>
      </c>
      <c r="AE7" s="138">
        <f t="shared" si="1"/>
        <v>-4.8200514138818651E-3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30.75</v>
      </c>
      <c r="Y8" s="10">
        <v>31.23</v>
      </c>
      <c r="Z8" s="10">
        <v>30.74</v>
      </c>
      <c r="AA8" s="10">
        <v>31.12</v>
      </c>
      <c r="AB8" s="95">
        <v>13467400</v>
      </c>
      <c r="AC8" s="10">
        <v>31.12</v>
      </c>
      <c r="AD8" s="2">
        <f t="shared" si="0"/>
        <v>0.49000000000000199</v>
      </c>
      <c r="AE8" s="138">
        <f t="shared" si="1"/>
        <v>1.3350700097688017E-2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42627</v>
      </c>
      <c r="X9" s="10">
        <v>30.79</v>
      </c>
      <c r="Y9" s="10">
        <v>30.87</v>
      </c>
      <c r="Z9" s="10">
        <v>30.49</v>
      </c>
      <c r="AA9" s="10">
        <v>30.71</v>
      </c>
      <c r="AB9" s="95">
        <v>12903200</v>
      </c>
      <c r="AC9" s="10">
        <v>30.71</v>
      </c>
      <c r="AD9" s="2">
        <f t="shared" si="0"/>
        <v>0.38000000000000256</v>
      </c>
      <c r="AE9" s="138">
        <f t="shared" si="1"/>
        <v>-7.4337427278603485E-3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42626</v>
      </c>
      <c r="X10" s="10">
        <v>31.02</v>
      </c>
      <c r="Y10" s="10">
        <v>31.15</v>
      </c>
      <c r="Z10" s="10">
        <v>30.82</v>
      </c>
      <c r="AA10" s="10">
        <v>30.94</v>
      </c>
      <c r="AB10" s="95">
        <v>16162900</v>
      </c>
      <c r="AC10" s="10">
        <v>30.94</v>
      </c>
      <c r="AD10" s="2">
        <f t="shared" si="0"/>
        <v>0.32999999999999829</v>
      </c>
      <c r="AE10" s="138">
        <f t="shared" si="1"/>
        <v>-7.6972418216805227E-3</v>
      </c>
    </row>
    <row r="11" spans="1:31" x14ac:dyDescent="0.25">
      <c r="O11" s="11" t="s">
        <v>182</v>
      </c>
      <c r="P11" s="34"/>
      <c r="Q11" s="138">
        <f>VALUE(TRIM(CLEAN(MID(U58, FIND("(", U58)+1, 5))))</f>
        <v>4.7300000000000002E-2</v>
      </c>
      <c r="W11" s="133">
        <v>42625</v>
      </c>
      <c r="X11" s="10">
        <v>30.36</v>
      </c>
      <c r="Y11" s="10">
        <v>31.35</v>
      </c>
      <c r="Z11" s="10">
        <v>30.13</v>
      </c>
      <c r="AA11" s="10">
        <v>31.18</v>
      </c>
      <c r="AB11" s="95">
        <v>17250300</v>
      </c>
      <c r="AC11" s="10">
        <v>31.18</v>
      </c>
      <c r="AD11" s="2">
        <f t="shared" si="0"/>
        <v>1.2200000000000024</v>
      </c>
      <c r="AE11" s="138">
        <f t="shared" si="1"/>
        <v>2.2965879265091749E-2</v>
      </c>
    </row>
    <row r="12" spans="1:31" x14ac:dyDescent="0.25">
      <c r="W12" s="133">
        <v>42622</v>
      </c>
      <c r="X12" s="10">
        <v>31.44</v>
      </c>
      <c r="Y12" s="10">
        <v>31.56</v>
      </c>
      <c r="Z12" s="10">
        <v>30.37</v>
      </c>
      <c r="AA12" s="10">
        <v>30.48</v>
      </c>
      <c r="AB12" s="95">
        <v>22476300</v>
      </c>
      <c r="AC12" s="10">
        <v>30.48</v>
      </c>
      <c r="AD12" s="2">
        <f t="shared" si="0"/>
        <v>1.1899999999999977</v>
      </c>
      <c r="AE12" s="138">
        <f t="shared" si="1"/>
        <v>-3.8789025543992439E-2</v>
      </c>
    </row>
    <row r="13" spans="1:31" x14ac:dyDescent="0.25">
      <c r="W13" s="133">
        <v>42621</v>
      </c>
      <c r="X13" s="10">
        <v>31.85</v>
      </c>
      <c r="Y13" s="10">
        <v>32</v>
      </c>
      <c r="Z13" s="10">
        <v>31.68</v>
      </c>
      <c r="AA13" s="10">
        <v>31.71</v>
      </c>
      <c r="AB13" s="95">
        <v>11808200</v>
      </c>
      <c r="AC13" s="10">
        <v>31.71</v>
      </c>
      <c r="AD13" s="2">
        <f t="shared" si="0"/>
        <v>0.32000000000000028</v>
      </c>
      <c r="AE13" s="138">
        <f t="shared" si="1"/>
        <v>-5.6444026340545239E-3</v>
      </c>
    </row>
    <row r="14" spans="1:31" x14ac:dyDescent="0.25">
      <c r="W14" s="133">
        <v>42620</v>
      </c>
      <c r="X14" s="10">
        <v>31.99</v>
      </c>
      <c r="Y14" s="10">
        <v>31.99</v>
      </c>
      <c r="Z14" s="10">
        <v>31.62</v>
      </c>
      <c r="AA14" s="10">
        <v>31.89</v>
      </c>
      <c r="AB14" s="95">
        <v>12554700</v>
      </c>
      <c r="AC14" s="10">
        <v>31.89</v>
      </c>
      <c r="AD14" s="2">
        <f t="shared" si="0"/>
        <v>0.36999999999999744</v>
      </c>
      <c r="AE14" s="138" t="e">
        <f t="shared" si="1"/>
        <v>#DIV/0!</v>
      </c>
    </row>
    <row r="15" spans="1:31" x14ac:dyDescent="0.25">
      <c r="W15" s="133">
        <v>42620</v>
      </c>
      <c r="X15" s="10" t="s">
        <v>192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42619</v>
      </c>
      <c r="X16" s="10">
        <v>32.25</v>
      </c>
      <c r="Y16" s="10">
        <v>32.340000000000003</v>
      </c>
      <c r="Z16" s="10">
        <v>31.85</v>
      </c>
      <c r="AA16" s="10">
        <v>32.119999999999997</v>
      </c>
      <c r="AB16" s="95">
        <v>16774800</v>
      </c>
      <c r="AC16" s="10">
        <v>31.74</v>
      </c>
      <c r="AD16" s="2">
        <f t="shared" si="0"/>
        <v>0.49000000000000199</v>
      </c>
      <c r="AE16" s="138">
        <f t="shared" si="1"/>
        <v>-1.2586532410321372E-3</v>
      </c>
    </row>
    <row r="17" spans="1:31" x14ac:dyDescent="0.25">
      <c r="W17" s="133">
        <v>42615</v>
      </c>
      <c r="X17" s="10">
        <v>31.88</v>
      </c>
      <c r="Y17" s="10">
        <v>32.200000000000003</v>
      </c>
      <c r="Z17" s="10">
        <v>31.85</v>
      </c>
      <c r="AA17" s="10">
        <v>32.159999999999997</v>
      </c>
      <c r="AB17" s="95">
        <v>10828400</v>
      </c>
      <c r="AC17" s="10">
        <v>31.78</v>
      </c>
      <c r="AD17" s="2">
        <f t="shared" si="0"/>
        <v>0.35000000000000142</v>
      </c>
      <c r="AE17" s="138">
        <f t="shared" si="1"/>
        <v>1.1457670273711029E-2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42614</v>
      </c>
      <c r="X18" s="10">
        <v>31.86</v>
      </c>
      <c r="Y18" s="10">
        <v>32.549999999999997</v>
      </c>
      <c r="Z18" s="10">
        <v>31.34</v>
      </c>
      <c r="AA18" s="10">
        <v>31.8</v>
      </c>
      <c r="AB18" s="95">
        <v>14898800</v>
      </c>
      <c r="AC18" s="10">
        <v>31.42</v>
      </c>
      <c r="AD18" s="2">
        <f t="shared" si="0"/>
        <v>1.2099999999999973</v>
      </c>
      <c r="AE18" s="138">
        <f t="shared" si="1"/>
        <v>-3.8046924540265925E-3</v>
      </c>
    </row>
    <row r="19" spans="1:31" x14ac:dyDescent="0.25">
      <c r="W19" s="133">
        <v>42613</v>
      </c>
      <c r="X19" s="10">
        <v>31.67</v>
      </c>
      <c r="Y19" s="10">
        <v>31.94</v>
      </c>
      <c r="Z19" s="10">
        <v>31.65</v>
      </c>
      <c r="AA19" s="10">
        <v>31.92</v>
      </c>
      <c r="AB19" s="95">
        <v>9625600</v>
      </c>
      <c r="AC19" s="10">
        <v>31.54</v>
      </c>
      <c r="AD19" s="2">
        <f t="shared" si="0"/>
        <v>0.2900000000000027</v>
      </c>
      <c r="AE19" s="138">
        <f t="shared" si="1"/>
        <v>7.6677316293929376E-3</v>
      </c>
    </row>
    <row r="20" spans="1:31" x14ac:dyDescent="0.25">
      <c r="W20" s="133">
        <v>42612</v>
      </c>
      <c r="X20" s="10">
        <v>31.81</v>
      </c>
      <c r="Y20" s="10">
        <v>32</v>
      </c>
      <c r="Z20" s="10">
        <v>31.23</v>
      </c>
      <c r="AA20" s="10">
        <v>31.67</v>
      </c>
      <c r="AB20" s="95">
        <v>10748700</v>
      </c>
      <c r="AC20" s="10">
        <v>31.3</v>
      </c>
      <c r="AD20" s="2">
        <f t="shared" si="0"/>
        <v>0.76999999999999957</v>
      </c>
      <c r="AE20" s="138">
        <f t="shared" si="1"/>
        <v>-4.136175628380534E-3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42611</v>
      </c>
      <c r="X21" s="10">
        <v>31.78</v>
      </c>
      <c r="Y21" s="10">
        <v>31.96</v>
      </c>
      <c r="Z21" s="10">
        <v>31.57</v>
      </c>
      <c r="AA21" s="10">
        <v>31.81</v>
      </c>
      <c r="AB21" s="95">
        <v>7708300</v>
      </c>
      <c r="AC21" s="10">
        <v>31.43</v>
      </c>
      <c r="AD21" s="2">
        <f t="shared" si="0"/>
        <v>0.39000000000000057</v>
      </c>
      <c r="AE21" s="138">
        <f t="shared" si="1"/>
        <v>8.6649550706032752E-3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42608</v>
      </c>
      <c r="X22" s="10">
        <v>31.67</v>
      </c>
      <c r="Y22" s="10">
        <v>31.82</v>
      </c>
      <c r="Z22" s="10">
        <v>31.42</v>
      </c>
      <c r="AA22" s="10">
        <v>31.53</v>
      </c>
      <c r="AB22" s="95">
        <v>10436200</v>
      </c>
      <c r="AC22" s="10">
        <v>31.16</v>
      </c>
      <c r="AD22" s="2">
        <f t="shared" si="0"/>
        <v>0.39999999999999858</v>
      </c>
      <c r="AE22" s="138">
        <f t="shared" si="1"/>
        <v>-3.2082130253452412E-4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42607</v>
      </c>
      <c r="X23" s="10">
        <v>31.71</v>
      </c>
      <c r="Y23" s="10">
        <v>31.75</v>
      </c>
      <c r="Z23" s="10">
        <v>31.36</v>
      </c>
      <c r="AA23" s="10">
        <v>31.54</v>
      </c>
      <c r="AB23" s="95">
        <v>15930800</v>
      </c>
      <c r="AC23" s="10">
        <v>31.17</v>
      </c>
      <c r="AD23" s="2">
        <f t="shared" si="0"/>
        <v>0.39000000000000057</v>
      </c>
      <c r="AE23" s="138">
        <f t="shared" si="1"/>
        <v>-7.3248407643311531E-3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42606</v>
      </c>
      <c r="X24" s="10">
        <v>31.84</v>
      </c>
      <c r="Y24" s="10">
        <v>32.090000000000003</v>
      </c>
      <c r="Z24" s="10">
        <v>31.76</v>
      </c>
      <c r="AA24" s="10">
        <v>31.78</v>
      </c>
      <c r="AB24" s="95">
        <v>8179500</v>
      </c>
      <c r="AC24" s="10">
        <v>31.4</v>
      </c>
      <c r="AD24" s="2">
        <f t="shared" si="0"/>
        <v>0.33000000000000185</v>
      </c>
      <c r="AE24" s="138">
        <f t="shared" si="1"/>
        <v>-3.8071065989847552E-3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42605</v>
      </c>
      <c r="X25" s="10">
        <v>31.97</v>
      </c>
      <c r="Y25" s="10">
        <v>32.049999999999997</v>
      </c>
      <c r="Z25" s="10">
        <v>31.87</v>
      </c>
      <c r="AA25" s="10">
        <v>31.9</v>
      </c>
      <c r="AB25" s="95">
        <v>10961100</v>
      </c>
      <c r="AC25" s="10">
        <v>31.52</v>
      </c>
      <c r="AD25" s="2">
        <f t="shared" si="0"/>
        <v>0.17999999999999616</v>
      </c>
      <c r="AE25" s="138">
        <f t="shared" si="1"/>
        <v>9.5268339155296644E-4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42604</v>
      </c>
      <c r="X26" s="10">
        <v>31.79</v>
      </c>
      <c r="Y26" s="10">
        <v>31.95</v>
      </c>
      <c r="Z26" s="10">
        <v>31.7</v>
      </c>
      <c r="AA26" s="10">
        <v>31.87</v>
      </c>
      <c r="AB26" s="95">
        <v>8306000</v>
      </c>
      <c r="AC26" s="10">
        <v>31.49</v>
      </c>
      <c r="AD26" s="2">
        <f t="shared" si="0"/>
        <v>0.25</v>
      </c>
      <c r="AE26" s="138">
        <f t="shared" si="1"/>
        <v>1.2718600953893766E-3</v>
      </c>
    </row>
    <row r="27" spans="1:31" x14ac:dyDescent="0.25">
      <c r="W27" s="133">
        <v>42601</v>
      </c>
      <c r="X27" s="10">
        <v>31.48</v>
      </c>
      <c r="Y27" s="10">
        <v>31.89</v>
      </c>
      <c r="Z27" s="10">
        <v>31.4</v>
      </c>
      <c r="AA27" s="10">
        <v>31.83</v>
      </c>
      <c r="AB27" s="95">
        <v>8809700</v>
      </c>
      <c r="AC27" s="10">
        <v>31.45</v>
      </c>
      <c r="AD27" s="2">
        <f t="shared" si="0"/>
        <v>0.49000000000000199</v>
      </c>
      <c r="AE27" s="138">
        <f t="shared" si="1"/>
        <v>8.6593970493906713E-3</v>
      </c>
    </row>
    <row r="28" spans="1:31" x14ac:dyDescent="0.25">
      <c r="W28" s="133">
        <v>42600</v>
      </c>
      <c r="X28" s="10">
        <v>31.8</v>
      </c>
      <c r="Y28" s="10">
        <v>31.86</v>
      </c>
      <c r="Z28" s="10">
        <v>31.48</v>
      </c>
      <c r="AA28" s="10">
        <v>31.55</v>
      </c>
      <c r="AB28" s="95">
        <v>14089900</v>
      </c>
      <c r="AC28" s="10">
        <v>31.18</v>
      </c>
      <c r="AD28" s="2">
        <f t="shared" si="0"/>
        <v>0.37999999999999901</v>
      </c>
      <c r="AE28" s="138">
        <f t="shared" si="1"/>
        <v>-9.2151255163647194E-3</v>
      </c>
    </row>
    <row r="29" spans="1:31" x14ac:dyDescent="0.25">
      <c r="L29" t="s">
        <v>221</v>
      </c>
      <c r="M29" s="2">
        <f>M47+K47-F47</f>
        <v>36.819999999999709</v>
      </c>
      <c r="W29" s="133">
        <v>42599</v>
      </c>
      <c r="X29" s="10">
        <v>31.71</v>
      </c>
      <c r="Y29" s="10">
        <v>31.88</v>
      </c>
      <c r="Z29" s="10">
        <v>31.55</v>
      </c>
      <c r="AA29" s="10">
        <v>31.85</v>
      </c>
      <c r="AB29" s="95">
        <v>8392400</v>
      </c>
      <c r="AC29" s="10">
        <v>31.47</v>
      </c>
      <c r="AD29" s="2">
        <f t="shared" si="0"/>
        <v>0.32999999999999829</v>
      </c>
      <c r="AE29" s="138">
        <f t="shared" si="1"/>
        <v>4.4685604851579797E-3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42598</v>
      </c>
      <c r="X30" s="10">
        <v>31.81</v>
      </c>
      <c r="Y30" s="10">
        <v>31.85</v>
      </c>
      <c r="Z30" s="10">
        <v>31.61</v>
      </c>
      <c r="AA30" s="10">
        <v>31.71</v>
      </c>
      <c r="AB30" s="95">
        <v>9888500</v>
      </c>
      <c r="AC30" s="10">
        <v>31.33</v>
      </c>
      <c r="AD30" s="2">
        <f t="shared" si="0"/>
        <v>0.24000000000000199</v>
      </c>
      <c r="AE30" s="138">
        <f t="shared" si="1"/>
        <v>-4.7649301143584122E-3</v>
      </c>
    </row>
    <row r="31" spans="1:31" x14ac:dyDescent="0.25">
      <c r="A31" s="393" t="s">
        <v>56</v>
      </c>
      <c r="B31" s="58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42597</v>
      </c>
      <c r="X31" s="10">
        <v>31.59</v>
      </c>
      <c r="Y31" s="10">
        <v>31.89</v>
      </c>
      <c r="Z31" s="10">
        <v>31.55</v>
      </c>
      <c r="AA31" s="10">
        <v>31.86</v>
      </c>
      <c r="AB31" s="95">
        <v>9345300</v>
      </c>
      <c r="AC31" s="10">
        <v>31.48</v>
      </c>
      <c r="AD31" s="2">
        <f t="shared" si="0"/>
        <v>0.33999999999999986</v>
      </c>
      <c r="AE31" s="138">
        <f t="shared" si="1"/>
        <v>8.9743589743589425E-3</v>
      </c>
    </row>
    <row r="32" spans="1:31" x14ac:dyDescent="0.25">
      <c r="A32" s="394" t="s">
        <v>71</v>
      </c>
      <c r="B32" s="58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42594</v>
      </c>
      <c r="X32" s="10">
        <v>31.6</v>
      </c>
      <c r="Y32" s="10">
        <v>31.75</v>
      </c>
      <c r="Z32" s="10">
        <v>31.55</v>
      </c>
      <c r="AA32" s="10">
        <v>31.57</v>
      </c>
      <c r="AB32" s="95">
        <v>9843700</v>
      </c>
      <c r="AC32" s="10">
        <v>31.2</v>
      </c>
      <c r="AD32" s="2">
        <f t="shared" si="0"/>
        <v>0.19999999999999929</v>
      </c>
      <c r="AE32" s="138">
        <f t="shared" si="1"/>
        <v>-5.4191903092126736E-3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42593</v>
      </c>
      <c r="X33" s="10">
        <v>31.43</v>
      </c>
      <c r="Y33" s="10">
        <v>31.79</v>
      </c>
      <c r="Z33" s="10">
        <v>31.36</v>
      </c>
      <c r="AA33" s="10">
        <v>31.75</v>
      </c>
      <c r="AB33" s="95">
        <v>13210800</v>
      </c>
      <c r="AC33" s="10">
        <v>31.37</v>
      </c>
      <c r="AD33" s="2">
        <f t="shared" si="0"/>
        <v>0.42999999999999972</v>
      </c>
      <c r="AE33" s="138">
        <f t="shared" si="1"/>
        <v>1.586787564766845E-2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42592</v>
      </c>
      <c r="X34" s="10">
        <v>31.03</v>
      </c>
      <c r="Y34" s="10">
        <v>31.27</v>
      </c>
      <c r="Z34" s="10">
        <v>30.96</v>
      </c>
      <c r="AA34" s="10">
        <v>31.25</v>
      </c>
      <c r="AB34" s="95">
        <v>10833700</v>
      </c>
      <c r="AC34" s="10">
        <v>30.88</v>
      </c>
      <c r="AD34" s="2">
        <f t="shared" si="0"/>
        <v>0.30999999999999872</v>
      </c>
      <c r="AE34" s="138">
        <f t="shared" si="1"/>
        <v>5.8631921824103816E-3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42591</v>
      </c>
      <c r="X35" s="10">
        <v>30.91</v>
      </c>
      <c r="Y35" s="10">
        <v>31.25</v>
      </c>
      <c r="Z35" s="10">
        <v>30.83</v>
      </c>
      <c r="AA35" s="10">
        <v>31.07</v>
      </c>
      <c r="AB35" s="95">
        <v>13691100</v>
      </c>
      <c r="AC35" s="10">
        <v>30.7</v>
      </c>
      <c r="AD35" s="2">
        <f t="shared" si="0"/>
        <v>0.42000000000000171</v>
      </c>
      <c r="AE35" s="138">
        <f t="shared" si="1"/>
        <v>6.2274664044574823E-3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42590</v>
      </c>
      <c r="X36" s="10">
        <v>30.92</v>
      </c>
      <c r="Y36" s="10">
        <v>31.06</v>
      </c>
      <c r="Z36" s="10">
        <v>30.8</v>
      </c>
      <c r="AA36" s="10">
        <v>30.88</v>
      </c>
      <c r="AB36" s="95">
        <v>10470900</v>
      </c>
      <c r="AC36" s="10">
        <v>30.51</v>
      </c>
      <c r="AD36" s="2">
        <f t="shared" si="0"/>
        <v>0.25999999999999801</v>
      </c>
      <c r="AE36" s="138">
        <f t="shared" si="1"/>
        <v>2.2996057818660542E-3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42587</v>
      </c>
      <c r="X37" s="10">
        <v>30.51</v>
      </c>
      <c r="Y37" s="10">
        <v>30.89</v>
      </c>
      <c r="Z37" s="10">
        <v>30.5</v>
      </c>
      <c r="AA37" s="10">
        <v>30.8</v>
      </c>
      <c r="AB37" s="95">
        <v>13135900</v>
      </c>
      <c r="AC37" s="10">
        <v>30.44</v>
      </c>
      <c r="AD37" s="2">
        <f t="shared" si="0"/>
        <v>0.39000000000000057</v>
      </c>
      <c r="AE37" s="138">
        <f t="shared" si="1"/>
        <v>1.5343562374916742E-2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42586</v>
      </c>
      <c r="X38" s="10">
        <v>30.24</v>
      </c>
      <c r="Y38" s="10">
        <v>30.53</v>
      </c>
      <c r="Z38" s="10">
        <v>30.23</v>
      </c>
      <c r="AA38" s="10">
        <v>30.34</v>
      </c>
      <c r="AB38" s="95">
        <v>8660900</v>
      </c>
      <c r="AC38" s="10">
        <v>29.98</v>
      </c>
      <c r="AD38" s="2">
        <f t="shared" si="0"/>
        <v>0.30000000000000071</v>
      </c>
      <c r="AE38" s="138">
        <f t="shared" si="1"/>
        <v>3.3467202141901353E-3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42585</v>
      </c>
      <c r="X39" s="10">
        <v>30</v>
      </c>
      <c r="Y39" s="10">
        <v>30.25</v>
      </c>
      <c r="Z39" s="10">
        <v>29.91</v>
      </c>
      <c r="AA39" s="10">
        <v>30.24</v>
      </c>
      <c r="AB39" s="95">
        <v>14504200</v>
      </c>
      <c r="AC39" s="10">
        <v>29.88</v>
      </c>
      <c r="AD39" s="2">
        <f t="shared" si="0"/>
        <v>0.33999999999999986</v>
      </c>
      <c r="AE39" s="138">
        <f t="shared" si="1"/>
        <v>1.0141987829614729E-2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42584</v>
      </c>
      <c r="X40" s="10">
        <v>31.03</v>
      </c>
      <c r="Y40" s="10">
        <v>31.08</v>
      </c>
      <c r="Z40" s="10">
        <v>29.82</v>
      </c>
      <c r="AA40" s="10">
        <v>29.93</v>
      </c>
      <c r="AB40" s="95">
        <v>24346900</v>
      </c>
      <c r="AC40" s="10">
        <v>29.58</v>
      </c>
      <c r="AD40" s="2">
        <f t="shared" si="0"/>
        <v>1.259999999999998</v>
      </c>
      <c r="AE40" s="138">
        <f t="shared" si="1"/>
        <v>-4.3646944713870095E-2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67" t="s">
        <v>78</v>
      </c>
      <c r="P41" s="567"/>
      <c r="W41" s="133">
        <v>42583</v>
      </c>
      <c r="X41" s="10">
        <v>31.54</v>
      </c>
      <c r="Y41" s="10">
        <v>31.62</v>
      </c>
      <c r="Z41" s="10">
        <v>31.2</v>
      </c>
      <c r="AA41" s="10">
        <v>31.3</v>
      </c>
      <c r="AB41" s="95">
        <v>11190600</v>
      </c>
      <c r="AC41" s="10">
        <v>30.93</v>
      </c>
      <c r="AD41" s="2">
        <f t="shared" si="0"/>
        <v>0.42000000000000171</v>
      </c>
      <c r="AE41" s="138">
        <f t="shared" si="1"/>
        <v>-7.6997112608278018E-3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35.332000000000001</v>
      </c>
      <c r="Q42" s="2"/>
      <c r="T42" s="91" t="s">
        <v>113</v>
      </c>
      <c r="W42" s="133">
        <v>42580</v>
      </c>
      <c r="X42" s="10">
        <v>30.79</v>
      </c>
      <c r="Y42" s="10">
        <v>31.55</v>
      </c>
      <c r="Z42" s="10">
        <v>30.78</v>
      </c>
      <c r="AA42" s="10">
        <v>31.54</v>
      </c>
      <c r="AB42" s="95">
        <v>16150500</v>
      </c>
      <c r="AC42" s="10">
        <v>31.17</v>
      </c>
      <c r="AD42" s="2">
        <f t="shared" si="0"/>
        <v>0.76999999999999957</v>
      </c>
      <c r="AE42" s="138">
        <f t="shared" si="1"/>
        <v>1.796211626387989E-2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35.010800000000003</v>
      </c>
      <c r="Q43" s="2"/>
      <c r="T43" s="161" t="s">
        <v>98</v>
      </c>
      <c r="U43" s="161">
        <v>32.39</v>
      </c>
      <c r="W43" s="133">
        <v>42579</v>
      </c>
      <c r="X43" s="10">
        <v>31.05</v>
      </c>
      <c r="Y43" s="10">
        <v>31.2</v>
      </c>
      <c r="Z43" s="10">
        <v>30.65</v>
      </c>
      <c r="AA43" s="10">
        <v>30.99</v>
      </c>
      <c r="AB43" s="95">
        <v>20363900</v>
      </c>
      <c r="AC43" s="10">
        <v>30.62</v>
      </c>
      <c r="AD43" s="2">
        <f t="shared" si="0"/>
        <v>0.55000000000000071</v>
      </c>
      <c r="AE43" s="138">
        <f t="shared" si="1"/>
        <v>-3.2237673830594171E-2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34.689599999999999</v>
      </c>
      <c r="Q44" s="2"/>
      <c r="T44" s="10" t="s">
        <v>99</v>
      </c>
      <c r="U44" s="10">
        <v>32.1</v>
      </c>
      <c r="W44" s="133">
        <v>42578</v>
      </c>
      <c r="X44" s="10">
        <v>32.18</v>
      </c>
      <c r="Y44" s="10">
        <v>32.29</v>
      </c>
      <c r="Z44" s="10">
        <v>31.97</v>
      </c>
      <c r="AA44" s="10">
        <v>32.020000000000003</v>
      </c>
      <c r="AB44" s="95">
        <v>9159500</v>
      </c>
      <c r="AC44" s="10">
        <v>31.64</v>
      </c>
      <c r="AD44" s="2">
        <f t="shared" si="0"/>
        <v>0.32000000000000028</v>
      </c>
      <c r="AE44" s="138">
        <f t="shared" si="1"/>
        <v>-4.0919106074913669E-3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34.368400000000001</v>
      </c>
      <c r="Q45" s="2"/>
      <c r="T45" s="10" t="s">
        <v>100</v>
      </c>
      <c r="U45" s="10" t="s">
        <v>529</v>
      </c>
      <c r="W45" s="133">
        <v>42577</v>
      </c>
      <c r="X45" s="10">
        <v>31.98</v>
      </c>
      <c r="Y45" s="10">
        <v>32.22</v>
      </c>
      <c r="Z45" s="10">
        <v>31.89</v>
      </c>
      <c r="AA45" s="10">
        <v>32.15</v>
      </c>
      <c r="AB45" s="95">
        <v>9462000</v>
      </c>
      <c r="AC45" s="10">
        <v>31.77</v>
      </c>
      <c r="AD45" s="2">
        <f t="shared" si="0"/>
        <v>0.32999999999999829</v>
      </c>
      <c r="AE45" s="138">
        <f t="shared" si="1"/>
        <v>2.8409090909091717E-3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34.047199999999997</v>
      </c>
      <c r="Q46" s="2"/>
      <c r="T46" s="10" t="s">
        <v>101</v>
      </c>
      <c r="U46" s="10" t="s">
        <v>530</v>
      </c>
      <c r="W46" s="133">
        <v>42576</v>
      </c>
      <c r="X46" s="10">
        <v>32.19</v>
      </c>
      <c r="Y46" s="10">
        <v>32.36</v>
      </c>
      <c r="Z46" s="10">
        <v>31.96</v>
      </c>
      <c r="AA46" s="10">
        <v>32.06</v>
      </c>
      <c r="AB46" s="95">
        <v>11324900</v>
      </c>
      <c r="AC46" s="10">
        <v>31.68</v>
      </c>
      <c r="AD46" s="2">
        <f t="shared" si="0"/>
        <v>0.39999999999999858</v>
      </c>
      <c r="AE46" s="138">
        <f t="shared" si="1"/>
        <v>-3.1466331025802319E-3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33.725999999999999</v>
      </c>
      <c r="Q47" s="2"/>
      <c r="T47" s="10" t="s">
        <v>102</v>
      </c>
      <c r="U47" s="10">
        <v>36.72</v>
      </c>
      <c r="W47" s="133">
        <v>42573</v>
      </c>
      <c r="X47" s="10">
        <v>32.1</v>
      </c>
      <c r="Y47" s="10">
        <v>32.24</v>
      </c>
      <c r="Z47" s="10">
        <v>31.72</v>
      </c>
      <c r="AA47" s="10">
        <v>32.159999999999997</v>
      </c>
      <c r="AB47" s="95">
        <v>13305400</v>
      </c>
      <c r="AC47" s="10">
        <v>31.78</v>
      </c>
      <c r="AD47" s="2">
        <f t="shared" si="0"/>
        <v>0.52000000000000313</v>
      </c>
      <c r="AE47" s="138">
        <f t="shared" si="1"/>
        <v>4.1074249605055346E-3</v>
      </c>
    </row>
    <row r="48" spans="1:31" x14ac:dyDescent="0.25">
      <c r="O48" s="83">
        <v>1.04</v>
      </c>
      <c r="P48" s="83">
        <f t="shared" si="2"/>
        <v>33.404800000000002</v>
      </c>
      <c r="Q48" s="2"/>
      <c r="T48" s="10" t="s">
        <v>103</v>
      </c>
      <c r="U48" s="10">
        <v>1.6615899999999999</v>
      </c>
      <c r="W48" s="133">
        <v>42572</v>
      </c>
      <c r="X48" s="10">
        <v>31.49</v>
      </c>
      <c r="Y48" s="10">
        <v>32.869999999999997</v>
      </c>
      <c r="Z48" s="10">
        <v>31.49</v>
      </c>
      <c r="AA48" s="10">
        <v>32.03</v>
      </c>
      <c r="AB48" s="95">
        <v>36218500</v>
      </c>
      <c r="AC48" s="10">
        <v>31.65</v>
      </c>
      <c r="AD48" s="2">
        <f t="shared" si="0"/>
        <v>1.379999999999999</v>
      </c>
      <c r="AE48" s="138">
        <f t="shared" si="1"/>
        <v>1.7030848329048665E-2</v>
      </c>
    </row>
    <row r="49" spans="15:31" x14ac:dyDescent="0.25">
      <c r="O49" s="83">
        <v>1.03</v>
      </c>
      <c r="P49" s="83">
        <f t="shared" si="2"/>
        <v>33.083599999999997</v>
      </c>
      <c r="Q49" s="2"/>
      <c r="T49" s="10" t="s">
        <v>104</v>
      </c>
      <c r="U49" s="10" t="s">
        <v>531</v>
      </c>
      <c r="W49" s="133">
        <v>42571</v>
      </c>
      <c r="X49" s="10">
        <v>31.42</v>
      </c>
      <c r="Y49" s="10">
        <v>31.58</v>
      </c>
      <c r="Z49" s="10">
        <v>31.07</v>
      </c>
      <c r="AA49" s="10">
        <v>31.49</v>
      </c>
      <c r="AB49" s="95">
        <v>20923000</v>
      </c>
      <c r="AC49" s="10">
        <v>31.12</v>
      </c>
      <c r="AD49" s="2">
        <f t="shared" si="0"/>
        <v>0.50999999999999801</v>
      </c>
      <c r="AE49" s="138">
        <f t="shared" si="1"/>
        <v>7.7720207253886286E-3</v>
      </c>
    </row>
    <row r="50" spans="15:31" x14ac:dyDescent="0.25">
      <c r="O50" s="83">
        <v>1.02</v>
      </c>
      <c r="P50" s="83">
        <f t="shared" si="2"/>
        <v>32.7624</v>
      </c>
      <c r="Q50" s="2"/>
      <c r="T50" s="10"/>
      <c r="U50" s="10"/>
      <c r="W50" s="133">
        <v>42570</v>
      </c>
      <c r="X50" s="10">
        <v>30.7</v>
      </c>
      <c r="Y50" s="10">
        <v>31.27</v>
      </c>
      <c r="Z50" s="10">
        <v>30.7</v>
      </c>
      <c r="AA50" s="10">
        <v>31.25</v>
      </c>
      <c r="AB50" s="95">
        <v>17164100</v>
      </c>
      <c r="AC50" s="10">
        <v>30.88</v>
      </c>
      <c r="AD50" s="2">
        <f t="shared" si="0"/>
        <v>0.57000000000000028</v>
      </c>
      <c r="AE50" s="138">
        <f t="shared" si="1"/>
        <v>1.2459016393442601E-2</v>
      </c>
    </row>
    <row r="51" spans="15:31" x14ac:dyDescent="0.25">
      <c r="O51" s="83">
        <v>1.01</v>
      </c>
      <c r="P51" s="83">
        <f t="shared" si="2"/>
        <v>32.441199999999995</v>
      </c>
      <c r="Q51" s="2"/>
      <c r="T51" s="10" t="s">
        <v>105</v>
      </c>
      <c r="U51" s="10" t="s">
        <v>532</v>
      </c>
      <c r="W51" s="133">
        <v>42569</v>
      </c>
      <c r="X51" s="10">
        <v>30.75</v>
      </c>
      <c r="Y51" s="10">
        <v>31.1</v>
      </c>
      <c r="Z51" s="10">
        <v>30.61</v>
      </c>
      <c r="AA51" s="10">
        <v>30.87</v>
      </c>
      <c r="AB51" s="95">
        <v>8732300</v>
      </c>
      <c r="AC51" s="10">
        <v>30.5</v>
      </c>
      <c r="AD51" s="2">
        <f t="shared" si="0"/>
        <v>0.49000000000000199</v>
      </c>
      <c r="AE51" s="138">
        <f t="shared" si="1"/>
        <v>2.959552778691199E-3</v>
      </c>
    </row>
    <row r="52" spans="15:31" x14ac:dyDescent="0.25">
      <c r="O52" s="83">
        <v>1</v>
      </c>
      <c r="P52" s="83">
        <f t="shared" si="2"/>
        <v>32.119999999999997</v>
      </c>
      <c r="Q52" s="2"/>
      <c r="T52" s="10" t="s">
        <v>106</v>
      </c>
      <c r="U52" s="10" t="s">
        <v>340</v>
      </c>
      <c r="W52" s="133">
        <v>42566</v>
      </c>
      <c r="X52" s="10">
        <v>30.82</v>
      </c>
      <c r="Y52" s="10">
        <v>30.98</v>
      </c>
      <c r="Z52" s="10">
        <v>30.57</v>
      </c>
      <c r="AA52" s="10">
        <v>30.77</v>
      </c>
      <c r="AB52" s="95">
        <v>8429500</v>
      </c>
      <c r="AC52" s="10">
        <v>30.41</v>
      </c>
      <c r="AD52" s="2">
        <f t="shared" si="0"/>
        <v>0.41000000000000014</v>
      </c>
      <c r="AE52" s="138">
        <f t="shared" si="1"/>
        <v>3.289473684211508E-4</v>
      </c>
    </row>
    <row r="53" spans="15:31" x14ac:dyDescent="0.25">
      <c r="O53" s="83">
        <v>0.99</v>
      </c>
      <c r="P53" s="83">
        <f t="shared" si="2"/>
        <v>31.798799999999996</v>
      </c>
      <c r="Q53" s="2"/>
      <c r="T53" s="10" t="s">
        <v>107</v>
      </c>
      <c r="U53" s="95">
        <v>9812127</v>
      </c>
      <c r="W53" s="133">
        <v>42565</v>
      </c>
      <c r="X53" s="10">
        <v>30.88</v>
      </c>
      <c r="Y53" s="10">
        <v>31.05</v>
      </c>
      <c r="Z53" s="10">
        <v>30.6</v>
      </c>
      <c r="AA53" s="10">
        <v>30.76</v>
      </c>
      <c r="AB53" s="95">
        <v>11306400</v>
      </c>
      <c r="AC53" s="10">
        <v>30.4</v>
      </c>
      <c r="AD53" s="2">
        <f t="shared" si="0"/>
        <v>0.44999999999999929</v>
      </c>
      <c r="AE53" s="138">
        <f t="shared" si="1"/>
        <v>4.2946812025106418E-3</v>
      </c>
    </row>
    <row r="54" spans="15:31" x14ac:dyDescent="0.25">
      <c r="O54" s="83">
        <v>0.98</v>
      </c>
      <c r="P54" s="83">
        <f t="shared" si="2"/>
        <v>31.477599999999995</v>
      </c>
      <c r="Q54" s="2"/>
      <c r="T54" s="10" t="s">
        <v>110</v>
      </c>
      <c r="U54" s="95">
        <v>13913600</v>
      </c>
      <c r="W54" s="133">
        <v>42564</v>
      </c>
      <c r="X54" s="10">
        <v>30.63</v>
      </c>
      <c r="Y54" s="10">
        <v>30.69</v>
      </c>
      <c r="Z54" s="10">
        <v>30.22</v>
      </c>
      <c r="AA54" s="10">
        <v>30.63</v>
      </c>
      <c r="AB54" s="95">
        <v>13303600</v>
      </c>
      <c r="AC54" s="10">
        <v>30.27</v>
      </c>
      <c r="AD54" s="2">
        <f t="shared" si="0"/>
        <v>0.47000000000000242</v>
      </c>
      <c r="AE54" s="138">
        <f t="shared" si="1"/>
        <v>9.9206349206348854E-4</v>
      </c>
    </row>
    <row r="55" spans="15:31" x14ac:dyDescent="0.25">
      <c r="O55" s="83">
        <v>0.97</v>
      </c>
      <c r="P55" s="83">
        <f t="shared" si="2"/>
        <v>31.156399999999998</v>
      </c>
      <c r="T55" s="10" t="s">
        <v>108</v>
      </c>
      <c r="U55" s="10" t="s">
        <v>533</v>
      </c>
      <c r="W55" s="133">
        <v>42563</v>
      </c>
      <c r="X55" s="10">
        <v>30.45</v>
      </c>
      <c r="Y55" s="10">
        <v>30.85</v>
      </c>
      <c r="Z55" s="10">
        <v>30.39</v>
      </c>
      <c r="AA55" s="10">
        <v>30.6</v>
      </c>
      <c r="AB55" s="95">
        <v>16786300</v>
      </c>
      <c r="AC55" s="10">
        <v>30.24</v>
      </c>
      <c r="AD55" s="2">
        <f t="shared" si="0"/>
        <v>0.46000000000000085</v>
      </c>
      <c r="AE55" s="138">
        <f t="shared" si="1"/>
        <v>1.578770574403765E-2</v>
      </c>
    </row>
    <row r="56" spans="15:31" x14ac:dyDescent="0.25">
      <c r="O56" s="83">
        <v>0.96</v>
      </c>
      <c r="P56" s="83">
        <f t="shared" si="2"/>
        <v>30.835199999999997</v>
      </c>
      <c r="T56" s="10" t="s">
        <v>111</v>
      </c>
      <c r="U56" s="10">
        <v>4.1100000000000003</v>
      </c>
      <c r="W56" s="133">
        <v>42562</v>
      </c>
      <c r="X56" s="10">
        <v>29.79</v>
      </c>
      <c r="Y56" s="10">
        <v>30.27</v>
      </c>
      <c r="Z56" s="10">
        <v>29.74</v>
      </c>
      <c r="AA56" s="10">
        <v>30.13</v>
      </c>
      <c r="AB56" s="95">
        <v>13870300</v>
      </c>
      <c r="AC56" s="10">
        <v>29.77</v>
      </c>
      <c r="AD56" s="2">
        <f t="shared" si="0"/>
        <v>0.53000000000000114</v>
      </c>
      <c r="AE56" s="138">
        <f t="shared" si="1"/>
        <v>1.569430228590929E-2</v>
      </c>
    </row>
    <row r="57" spans="15:31" x14ac:dyDescent="0.25">
      <c r="O57" s="83">
        <v>0.95</v>
      </c>
      <c r="P57" s="83">
        <f t="shared" si="2"/>
        <v>30.513999999999996</v>
      </c>
      <c r="T57" s="10" t="s">
        <v>112</v>
      </c>
      <c r="U57" s="10">
        <v>7.81</v>
      </c>
      <c r="W57" s="133">
        <v>42559</v>
      </c>
      <c r="X57" s="10">
        <v>29.27</v>
      </c>
      <c r="Y57" s="10">
        <v>29.87</v>
      </c>
      <c r="Z57" s="10">
        <v>29.27</v>
      </c>
      <c r="AA57" s="10">
        <v>29.66</v>
      </c>
      <c r="AB57" s="95">
        <v>16659400</v>
      </c>
      <c r="AC57" s="10">
        <v>29.31</v>
      </c>
      <c r="AD57" s="2">
        <f t="shared" si="0"/>
        <v>0.60000000000000142</v>
      </c>
      <c r="AE57" s="138">
        <f t="shared" si="1"/>
        <v>3.2042253521126662E-2</v>
      </c>
    </row>
    <row r="58" spans="15:31" x14ac:dyDescent="0.25">
      <c r="O58" s="83">
        <v>0.94</v>
      </c>
      <c r="P58" s="83">
        <f t="shared" si="2"/>
        <v>30.192799999999995</v>
      </c>
      <c r="T58" s="10" t="s">
        <v>109</v>
      </c>
      <c r="U58" s="10" t="s">
        <v>534</v>
      </c>
      <c r="W58" s="133">
        <v>42558</v>
      </c>
      <c r="X58" s="10">
        <v>28.49</v>
      </c>
      <c r="Y58" s="10">
        <v>29.06</v>
      </c>
      <c r="Z58" s="10">
        <v>28.42</v>
      </c>
      <c r="AA58" s="10">
        <v>28.74</v>
      </c>
      <c r="AB58" s="95">
        <v>10842300</v>
      </c>
      <c r="AC58" s="10">
        <v>28.4</v>
      </c>
      <c r="AD58" s="2">
        <f t="shared" si="0"/>
        <v>0.63999999999999702</v>
      </c>
      <c r="AE58" s="138">
        <f t="shared" si="1"/>
        <v>1.2116892373485344E-2</v>
      </c>
    </row>
    <row r="59" spans="15:31" x14ac:dyDescent="0.25">
      <c r="O59" s="83">
        <v>0.93</v>
      </c>
      <c r="P59" s="83">
        <f t="shared" si="2"/>
        <v>29.871600000000001</v>
      </c>
      <c r="W59" s="133">
        <v>42557</v>
      </c>
      <c r="X59" s="10">
        <v>28</v>
      </c>
      <c r="Y59" s="10">
        <v>28.41</v>
      </c>
      <c r="Z59" s="10">
        <v>27.52</v>
      </c>
      <c r="AA59" s="10">
        <v>28.4</v>
      </c>
      <c r="AB59" s="95">
        <v>14631400</v>
      </c>
      <c r="AC59" s="10">
        <v>28.06</v>
      </c>
      <c r="AD59" s="2">
        <f t="shared" si="0"/>
        <v>0.89000000000000057</v>
      </c>
      <c r="AE59" s="138">
        <f t="shared" si="1"/>
        <v>7.902298850574585E-3</v>
      </c>
    </row>
    <row r="60" spans="15:31" x14ac:dyDescent="0.25">
      <c r="O60" s="83">
        <v>0.92</v>
      </c>
      <c r="P60" s="83">
        <f t="shared" si="2"/>
        <v>29.5504</v>
      </c>
      <c r="W60" s="133">
        <v>42556</v>
      </c>
      <c r="X60" s="10">
        <v>28.64</v>
      </c>
      <c r="Y60" s="10">
        <v>28.68</v>
      </c>
      <c r="Z60" s="10">
        <v>28.04</v>
      </c>
      <c r="AA60" s="10">
        <v>28.17</v>
      </c>
      <c r="AB60" s="95">
        <v>12178200</v>
      </c>
      <c r="AC60" s="10">
        <v>27.84</v>
      </c>
      <c r="AD60" s="2">
        <f t="shared" si="0"/>
        <v>0.64000000000000057</v>
      </c>
      <c r="AE60" s="138">
        <f t="shared" si="1"/>
        <v>-2.48686514886165E-2</v>
      </c>
    </row>
    <row r="61" spans="15:31" x14ac:dyDescent="0.25">
      <c r="O61" s="83">
        <v>0.91</v>
      </c>
      <c r="P61" s="83">
        <f t="shared" si="2"/>
        <v>29.229199999999999</v>
      </c>
      <c r="W61" s="133">
        <v>42552</v>
      </c>
      <c r="X61" s="10">
        <v>28.69</v>
      </c>
      <c r="Y61" s="10">
        <v>28.98</v>
      </c>
      <c r="Z61" s="10">
        <v>28.36</v>
      </c>
      <c r="AA61" s="10">
        <v>28.89</v>
      </c>
      <c r="AB61" s="95">
        <v>15157900</v>
      </c>
      <c r="AC61" s="10">
        <v>28.55</v>
      </c>
      <c r="AD61" s="2">
        <f t="shared" si="0"/>
        <v>0.62000000000000099</v>
      </c>
      <c r="AE61" s="138">
        <f t="shared" si="1"/>
        <v>2.0736503396496353E-2</v>
      </c>
    </row>
    <row r="62" spans="15:31" x14ac:dyDescent="0.25">
      <c r="O62" s="83">
        <v>0.9</v>
      </c>
      <c r="P62" s="83">
        <f t="shared" si="2"/>
        <v>28.907999999999998</v>
      </c>
      <c r="W62" s="133">
        <v>42551</v>
      </c>
      <c r="X62" s="10">
        <v>28.18</v>
      </c>
      <c r="Y62" s="10">
        <v>29.66</v>
      </c>
      <c r="Z62" s="10">
        <v>27.7</v>
      </c>
      <c r="AA62" s="10">
        <v>28.3</v>
      </c>
      <c r="AB62" s="95">
        <v>15360600</v>
      </c>
      <c r="AC62" s="10">
        <v>27.97</v>
      </c>
      <c r="AD62" s="2">
        <f t="shared" si="0"/>
        <v>1.9600000000000009</v>
      </c>
      <c r="AE62" s="138">
        <f t="shared" si="1"/>
        <v>4.669540229885083E-3</v>
      </c>
    </row>
    <row r="63" spans="15:31" x14ac:dyDescent="0.25">
      <c r="W63" s="133">
        <v>42550</v>
      </c>
      <c r="X63" s="10">
        <v>28</v>
      </c>
      <c r="Y63" s="10">
        <v>28.2</v>
      </c>
      <c r="Z63" s="10">
        <v>27.6</v>
      </c>
      <c r="AA63" s="10">
        <v>28.17</v>
      </c>
      <c r="AB63" s="95">
        <v>10644100</v>
      </c>
      <c r="AC63" s="10">
        <v>27.84</v>
      </c>
      <c r="AD63" s="2">
        <f t="shared" si="0"/>
        <v>0.59999999999999787</v>
      </c>
      <c r="AE63" s="138">
        <f t="shared" si="1"/>
        <v>1.5687705217074077E-2</v>
      </c>
    </row>
    <row r="64" spans="15:31" x14ac:dyDescent="0.25">
      <c r="W64" s="133">
        <v>42549</v>
      </c>
      <c r="X64" s="10">
        <v>27.93</v>
      </c>
      <c r="Y64" s="10">
        <v>27.98</v>
      </c>
      <c r="Z64" s="10">
        <v>27.4</v>
      </c>
      <c r="AA64" s="10">
        <v>27.74</v>
      </c>
      <c r="AB64" s="95">
        <v>14061400</v>
      </c>
      <c r="AC64" s="10">
        <v>27.41</v>
      </c>
      <c r="AD64" s="2">
        <f t="shared" si="0"/>
        <v>0.58000000000000185</v>
      </c>
      <c r="AE64" s="138">
        <f t="shared" si="1"/>
        <v>8.462104488594635E-3</v>
      </c>
    </row>
    <row r="65" spans="23:31" x14ac:dyDescent="0.25">
      <c r="W65" s="133">
        <v>42548</v>
      </c>
      <c r="X65" s="10">
        <v>28.09</v>
      </c>
      <c r="Y65" s="10">
        <v>28.1</v>
      </c>
      <c r="Z65" s="10">
        <v>27.34</v>
      </c>
      <c r="AA65" s="10">
        <v>27.51</v>
      </c>
      <c r="AB65" s="95">
        <v>18634200</v>
      </c>
      <c r="AC65" s="10">
        <v>27.18</v>
      </c>
      <c r="AD65" s="2">
        <f t="shared" si="0"/>
        <v>0.76000000000000156</v>
      </c>
      <c r="AE65" s="138">
        <f t="shared" si="1"/>
        <v>-2.9632274187790131E-2</v>
      </c>
    </row>
    <row r="66" spans="23:31" x14ac:dyDescent="0.25">
      <c r="W66" s="133">
        <v>42545</v>
      </c>
      <c r="X66" s="10">
        <v>28.58</v>
      </c>
      <c r="Y66" s="10">
        <v>29.04</v>
      </c>
      <c r="Z66" s="10">
        <v>28.25</v>
      </c>
      <c r="AA66" s="10">
        <v>28.35</v>
      </c>
      <c r="AB66" s="95">
        <v>30181100</v>
      </c>
      <c r="AC66" s="10">
        <v>28.01</v>
      </c>
      <c r="AD66" s="2">
        <f t="shared" si="0"/>
        <v>0.78999999999999915</v>
      </c>
      <c r="AE66" s="138">
        <f t="shared" si="1"/>
        <v>-4.9541907024092224E-2</v>
      </c>
    </row>
    <row r="67" spans="23:31" x14ac:dyDescent="0.25">
      <c r="W67" s="133">
        <v>42544</v>
      </c>
      <c r="X67" s="10">
        <v>29.59</v>
      </c>
      <c r="Y67" s="10">
        <v>29.85</v>
      </c>
      <c r="Z67" s="10">
        <v>29.55</v>
      </c>
      <c r="AA67" s="10">
        <v>29.82</v>
      </c>
      <c r="AB67" s="95">
        <v>9598100</v>
      </c>
      <c r="AC67" s="10">
        <v>29.47</v>
      </c>
      <c r="AD67" s="2">
        <f>Y67-Z67</f>
        <v>0.30000000000000071</v>
      </c>
      <c r="AE67" s="138">
        <f>AC67/AC68-1</f>
        <v>1.7259233690024134E-2</v>
      </c>
    </row>
    <row r="68" spans="23:31" x14ac:dyDescent="0.25">
      <c r="W68" s="133">
        <v>42543</v>
      </c>
      <c r="X68" s="10">
        <v>29.34</v>
      </c>
      <c r="Y68" s="10">
        <v>29.59</v>
      </c>
      <c r="Z68" s="10">
        <v>29.27</v>
      </c>
      <c r="AA68" s="10">
        <v>29.32</v>
      </c>
      <c r="AB68" s="95">
        <v>8717200</v>
      </c>
      <c r="AC68" s="10">
        <v>28.97</v>
      </c>
      <c r="AD68" s="2">
        <f>Y68-Z68</f>
        <v>0.32000000000000028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42636</v>
      </c>
      <c r="X2" s="10">
        <v>156.85</v>
      </c>
      <c r="Y2" s="10">
        <v>158.15</v>
      </c>
      <c r="Z2" s="10">
        <v>156.71</v>
      </c>
      <c r="AA2" s="10">
        <v>157.66</v>
      </c>
      <c r="AB2" s="95">
        <v>1614500</v>
      </c>
      <c r="AC2" s="10">
        <v>157.66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157.66</v>
      </c>
      <c r="W3" s="133">
        <v>42635</v>
      </c>
      <c r="X3" s="10">
        <v>156.41</v>
      </c>
      <c r="Y3" s="10">
        <v>158.11000000000001</v>
      </c>
      <c r="Z3" s="10">
        <v>155.68</v>
      </c>
      <c r="AA3" s="10">
        <v>157.66</v>
      </c>
      <c r="AB3" s="95">
        <v>1599000</v>
      </c>
      <c r="AC3" s="10">
        <v>157.66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157.66</v>
      </c>
      <c r="R4" s="529">
        <v>0</v>
      </c>
      <c r="W4" s="133">
        <v>42634</v>
      </c>
      <c r="X4" s="10">
        <v>152.46</v>
      </c>
      <c r="Y4" s="10">
        <v>155.62</v>
      </c>
      <c r="Z4" s="10">
        <v>152.12</v>
      </c>
      <c r="AA4" s="10">
        <v>155.41999999999999</v>
      </c>
      <c r="AB4" s="95">
        <v>1791200</v>
      </c>
      <c r="AC4" s="10">
        <v>155.41999999999999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42633</v>
      </c>
      <c r="X5" s="10">
        <v>151.37</v>
      </c>
      <c r="Y5" s="10">
        <v>152.53</v>
      </c>
      <c r="Z5" s="10">
        <v>150.46</v>
      </c>
      <c r="AA5" s="10">
        <v>151.62</v>
      </c>
      <c r="AB5" s="95">
        <v>1488200</v>
      </c>
      <c r="AC5" s="10">
        <v>151.62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42632</v>
      </c>
      <c r="X6" s="10">
        <v>150.18</v>
      </c>
      <c r="Y6" s="10">
        <v>151.28</v>
      </c>
      <c r="Z6" s="10">
        <v>149.91</v>
      </c>
      <c r="AA6" s="10">
        <v>150</v>
      </c>
      <c r="AB6" s="95">
        <v>1058900</v>
      </c>
      <c r="AC6" s="10">
        <v>150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42629</v>
      </c>
      <c r="X7" s="10">
        <v>150.16999999999999</v>
      </c>
      <c r="Y7" s="10">
        <v>150.38999999999999</v>
      </c>
      <c r="Z7" s="10">
        <v>148.94999999999999</v>
      </c>
      <c r="AA7" s="10">
        <v>150.05000000000001</v>
      </c>
      <c r="AB7" s="95">
        <v>1985500</v>
      </c>
      <c r="AC7" s="10">
        <v>150.05000000000001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42628</v>
      </c>
      <c r="X8" s="10">
        <v>148.37</v>
      </c>
      <c r="Y8" s="10">
        <v>150.81</v>
      </c>
      <c r="Z8" s="10">
        <v>147.94999999999999</v>
      </c>
      <c r="AA8" s="10">
        <v>150</v>
      </c>
      <c r="AB8" s="95">
        <v>2085500</v>
      </c>
      <c r="AC8" s="10">
        <v>150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42627</v>
      </c>
      <c r="X9" s="10">
        <v>145.01</v>
      </c>
      <c r="Y9" s="10">
        <v>147.87</v>
      </c>
      <c r="Z9" s="10">
        <v>145.01</v>
      </c>
      <c r="AA9" s="10">
        <v>147.85</v>
      </c>
      <c r="AB9" s="95">
        <v>3221700</v>
      </c>
      <c r="AC9" s="10">
        <v>147.85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42626</v>
      </c>
      <c r="X10" s="10">
        <v>145.25</v>
      </c>
      <c r="Y10" s="10">
        <v>145.86000000000001</v>
      </c>
      <c r="Z10" s="10">
        <v>143.11000000000001</v>
      </c>
      <c r="AA10" s="10">
        <v>145.15</v>
      </c>
      <c r="AB10" s="95">
        <v>1933900</v>
      </c>
      <c r="AC10" s="10">
        <v>145.15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42626</v>
      </c>
      <c r="X11" s="10" t="s">
        <v>183</v>
      </c>
      <c r="Y11" s="10"/>
      <c r="Z11" s="10"/>
      <c r="AA11" s="10"/>
      <c r="AB11" s="95"/>
      <c r="AC11" s="10"/>
      <c r="AD11" s="2"/>
      <c r="AE11" s="138"/>
    </row>
    <row r="12" spans="1:43" x14ac:dyDescent="0.25">
      <c r="W12" s="133">
        <v>42625</v>
      </c>
      <c r="X12" s="10">
        <v>143.19</v>
      </c>
      <c r="Y12" s="10">
        <v>146.76</v>
      </c>
      <c r="Z12" s="10">
        <v>143.01</v>
      </c>
      <c r="AA12" s="10">
        <v>146.4</v>
      </c>
      <c r="AB12" s="95">
        <v>1932500</v>
      </c>
      <c r="AC12" s="10">
        <v>146.25</v>
      </c>
      <c r="AD12" s="2"/>
      <c r="AE12" s="138"/>
    </row>
    <row r="13" spans="1:43" x14ac:dyDescent="0.25">
      <c r="W13" s="133">
        <v>42622</v>
      </c>
      <c r="X13" s="10">
        <v>148.09</v>
      </c>
      <c r="Y13" s="10">
        <v>148.52000000000001</v>
      </c>
      <c r="Z13" s="10">
        <v>143.68</v>
      </c>
      <c r="AA13" s="10">
        <v>143.68</v>
      </c>
      <c r="AB13" s="95">
        <v>2995200</v>
      </c>
      <c r="AC13" s="10">
        <v>143.53</v>
      </c>
      <c r="AD13" s="2"/>
      <c r="AE13" s="138"/>
    </row>
    <row r="14" spans="1:43" x14ac:dyDescent="0.25">
      <c r="W14" s="133">
        <v>42621</v>
      </c>
      <c r="X14" s="10">
        <v>150.4</v>
      </c>
      <c r="Y14" s="10">
        <v>151.24</v>
      </c>
      <c r="Z14" s="10">
        <v>150.38</v>
      </c>
      <c r="AA14" s="10">
        <v>150.65</v>
      </c>
      <c r="AB14" s="95">
        <v>1399400</v>
      </c>
      <c r="AC14" s="10">
        <v>150.5</v>
      </c>
      <c r="AD14" s="2"/>
      <c r="AE14" s="138"/>
    </row>
    <row r="15" spans="1:43" x14ac:dyDescent="0.25">
      <c r="W15" s="133">
        <v>42620</v>
      </c>
      <c r="X15" s="10">
        <v>150.63</v>
      </c>
      <c r="Y15" s="10">
        <v>151.43</v>
      </c>
      <c r="Z15" s="10">
        <v>150.29</v>
      </c>
      <c r="AA15" s="10">
        <v>150.5</v>
      </c>
      <c r="AB15" s="95">
        <v>1527300</v>
      </c>
      <c r="AC15" s="10">
        <v>150.35</v>
      </c>
      <c r="AD15" s="2"/>
      <c r="AE15" s="138"/>
    </row>
    <row r="16" spans="1:43" x14ac:dyDescent="0.25">
      <c r="W16" s="133">
        <v>42619</v>
      </c>
      <c r="X16" s="10">
        <v>151.25</v>
      </c>
      <c r="Y16" s="10">
        <v>151.38999999999999</v>
      </c>
      <c r="Z16" s="10">
        <v>150.66999999999999</v>
      </c>
      <c r="AA16" s="10">
        <v>151</v>
      </c>
      <c r="AB16" s="95">
        <v>1498000</v>
      </c>
      <c r="AC16" s="10">
        <v>150.85</v>
      </c>
      <c r="AD16" s="2"/>
      <c r="AE16" s="138"/>
    </row>
    <row r="17" spans="1:31" x14ac:dyDescent="0.25">
      <c r="W17" s="133">
        <v>42615</v>
      </c>
      <c r="X17" s="10">
        <v>151.22999999999999</v>
      </c>
      <c r="Y17" s="10">
        <v>151.84</v>
      </c>
      <c r="Z17" s="10">
        <v>150.66999999999999</v>
      </c>
      <c r="AA17" s="10">
        <v>151.18</v>
      </c>
      <c r="AB17" s="95">
        <v>1104200</v>
      </c>
      <c r="AC17" s="10">
        <v>151.03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42614</v>
      </c>
      <c r="X18" s="10">
        <v>152.65</v>
      </c>
      <c r="Y18" s="10">
        <v>152.83000000000001</v>
      </c>
      <c r="Z18" s="10">
        <v>150.4</v>
      </c>
      <c r="AA18" s="10">
        <v>150.94999999999999</v>
      </c>
      <c r="AB18" s="95">
        <v>1306000</v>
      </c>
      <c r="AC18" s="10">
        <v>150.80000000000001</v>
      </c>
      <c r="AD18" s="2"/>
      <c r="AE18" s="138"/>
    </row>
    <row r="19" spans="1:31" x14ac:dyDescent="0.25">
      <c r="W19" s="133">
        <v>42613</v>
      </c>
      <c r="X19" s="10">
        <v>153.16999999999999</v>
      </c>
      <c r="Y19" s="10">
        <v>153.4</v>
      </c>
      <c r="Z19" s="10">
        <v>151.56</v>
      </c>
      <c r="AA19" s="10">
        <v>152.19</v>
      </c>
      <c r="AB19" s="95">
        <v>1053800</v>
      </c>
      <c r="AC19" s="10">
        <v>152.03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42612</v>
      </c>
      <c r="X20" s="10">
        <v>153.80000000000001</v>
      </c>
      <c r="Y20" s="10">
        <v>154.04</v>
      </c>
      <c r="Z20" s="10">
        <v>152.06</v>
      </c>
      <c r="AA20" s="10">
        <v>153.16</v>
      </c>
      <c r="AB20" s="95">
        <v>966500</v>
      </c>
      <c r="AC20" s="10">
        <v>153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42611</v>
      </c>
      <c r="X21" s="10">
        <v>152.28</v>
      </c>
      <c r="Y21" s="10">
        <v>154.11000000000001</v>
      </c>
      <c r="Z21" s="10">
        <v>152.16999999999999</v>
      </c>
      <c r="AA21" s="10">
        <v>153.51</v>
      </c>
      <c r="AB21" s="95">
        <v>986700</v>
      </c>
      <c r="AC21" s="10">
        <v>153.35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42608</v>
      </c>
      <c r="X22" s="10">
        <v>151.91999999999999</v>
      </c>
      <c r="Y22" s="10">
        <v>153.05000000000001</v>
      </c>
      <c r="Z22" s="10">
        <v>151.44999999999999</v>
      </c>
      <c r="AA22" s="10">
        <v>152.36000000000001</v>
      </c>
      <c r="AB22" s="95">
        <v>1158300</v>
      </c>
      <c r="AC22" s="10">
        <v>152.19999999999999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42607</v>
      </c>
      <c r="X23" s="10">
        <v>151.29</v>
      </c>
      <c r="Y23" s="10">
        <v>152.38999999999999</v>
      </c>
      <c r="Z23" s="10">
        <v>150.75</v>
      </c>
      <c r="AA23" s="10">
        <v>151.35</v>
      </c>
      <c r="AB23" s="95">
        <v>1358100</v>
      </c>
      <c r="AC23" s="10">
        <v>151.19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42606</v>
      </c>
      <c r="X24" s="10">
        <v>154.36000000000001</v>
      </c>
      <c r="Y24" s="10">
        <v>154.5</v>
      </c>
      <c r="Z24" s="10">
        <v>150.78</v>
      </c>
      <c r="AA24" s="10">
        <v>151.26</v>
      </c>
      <c r="AB24" s="95">
        <v>1513700</v>
      </c>
      <c r="AC24" s="10">
        <v>151.11000000000001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42605</v>
      </c>
      <c r="X25" s="10">
        <v>154.56</v>
      </c>
      <c r="Y25" s="10">
        <v>156.19</v>
      </c>
      <c r="Z25" s="10">
        <v>154.16999999999999</v>
      </c>
      <c r="AA25" s="10">
        <v>154.55000000000001</v>
      </c>
      <c r="AB25" s="95">
        <v>1064700</v>
      </c>
      <c r="AC25" s="10">
        <v>154.38999999999999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42604</v>
      </c>
      <c r="X26" s="10">
        <v>153.68</v>
      </c>
      <c r="Y26" s="10">
        <v>154.27000000000001</v>
      </c>
      <c r="Z26" s="10">
        <v>153.28</v>
      </c>
      <c r="AA26" s="10">
        <v>153.99</v>
      </c>
      <c r="AB26" s="95">
        <v>705900</v>
      </c>
      <c r="AC26" s="10">
        <v>153.83000000000001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42601</v>
      </c>
      <c r="X27" s="10">
        <v>152.88</v>
      </c>
      <c r="Y27" s="10">
        <v>153.81</v>
      </c>
      <c r="Z27" s="10">
        <v>152.5</v>
      </c>
      <c r="AA27" s="10">
        <v>153.58000000000001</v>
      </c>
      <c r="AB27" s="95">
        <v>1498000</v>
      </c>
      <c r="AC27" s="10">
        <v>153.41999999999999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42600</v>
      </c>
      <c r="X28" s="10">
        <v>154.22</v>
      </c>
      <c r="Y28" s="10">
        <v>154.47</v>
      </c>
      <c r="Z28" s="10">
        <v>152.74</v>
      </c>
      <c r="AA28" s="10">
        <v>153.35</v>
      </c>
      <c r="AB28" s="95">
        <v>2155800</v>
      </c>
      <c r="AC28" s="10">
        <v>153.19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42599</v>
      </c>
      <c r="X29" s="10">
        <v>155.46</v>
      </c>
      <c r="Y29" s="10">
        <v>155.54</v>
      </c>
      <c r="Z29" s="10">
        <v>153.66999999999999</v>
      </c>
      <c r="AA29" s="10">
        <v>154.66999999999999</v>
      </c>
      <c r="AB29" s="95">
        <v>916400</v>
      </c>
      <c r="AC29" s="10">
        <v>154.51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42598</v>
      </c>
      <c r="X30" s="10">
        <v>155.62</v>
      </c>
      <c r="Y30" s="10">
        <v>155.96</v>
      </c>
      <c r="Z30" s="10">
        <v>154.97</v>
      </c>
      <c r="AA30" s="10">
        <v>154.97</v>
      </c>
      <c r="AB30" s="95">
        <v>861300</v>
      </c>
      <c r="AC30" s="10">
        <v>154.81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42597</v>
      </c>
      <c r="X31" s="10">
        <v>155.69</v>
      </c>
      <c r="Y31" s="10">
        <v>156.46</v>
      </c>
      <c r="Z31" s="10">
        <v>155.29</v>
      </c>
      <c r="AA31" s="10">
        <v>155.97</v>
      </c>
      <c r="AB31" s="95">
        <v>959100</v>
      </c>
      <c r="AC31" s="10">
        <v>155.81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42594</v>
      </c>
      <c r="X32" s="10">
        <v>156.77000000000001</v>
      </c>
      <c r="Y32" s="10">
        <v>156.84</v>
      </c>
      <c r="Z32" s="10">
        <v>155.05000000000001</v>
      </c>
      <c r="AA32" s="10">
        <v>155.49</v>
      </c>
      <c r="AB32" s="95">
        <v>864700</v>
      </c>
      <c r="AC32" s="10">
        <v>155.33000000000001</v>
      </c>
      <c r="AD32" s="2"/>
      <c r="AE32" s="138"/>
    </row>
    <row r="33" spans="1:31" x14ac:dyDescent="0.25">
      <c r="W33" s="133">
        <v>42593</v>
      </c>
      <c r="X33" s="10">
        <v>156.24</v>
      </c>
      <c r="Y33" s="10">
        <v>157.55000000000001</v>
      </c>
      <c r="Z33" s="10">
        <v>155.84</v>
      </c>
      <c r="AA33" s="10">
        <v>157.46</v>
      </c>
      <c r="AB33" s="95">
        <v>781100</v>
      </c>
      <c r="AC33" s="10">
        <v>157.30000000000001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42592</v>
      </c>
      <c r="X34" s="10">
        <v>156.79</v>
      </c>
      <c r="Y34" s="10">
        <v>157.37</v>
      </c>
      <c r="Z34" s="10">
        <v>155.6</v>
      </c>
      <c r="AA34" s="10">
        <v>156.01</v>
      </c>
      <c r="AB34" s="95">
        <v>687300</v>
      </c>
      <c r="AC34" s="10">
        <v>155.85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42591</v>
      </c>
      <c r="X35" s="10">
        <v>156.54</v>
      </c>
      <c r="Y35" s="10">
        <v>157.25</v>
      </c>
      <c r="Z35" s="10">
        <v>156.25</v>
      </c>
      <c r="AA35" s="10">
        <v>156.68</v>
      </c>
      <c r="AB35" s="95">
        <v>584900</v>
      </c>
      <c r="AC35" s="10">
        <v>156.52000000000001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42590</v>
      </c>
      <c r="X36" s="10">
        <v>157.44</v>
      </c>
      <c r="Y36" s="10">
        <v>157.81</v>
      </c>
      <c r="Z36" s="10">
        <v>156.16</v>
      </c>
      <c r="AA36" s="10">
        <v>156.52000000000001</v>
      </c>
      <c r="AB36" s="95">
        <v>833800</v>
      </c>
      <c r="AC36" s="10">
        <v>156.36000000000001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42587</v>
      </c>
      <c r="X37" s="10">
        <v>157.32</v>
      </c>
      <c r="Y37" s="10">
        <v>157.81</v>
      </c>
      <c r="Z37" s="10">
        <v>156.82</v>
      </c>
      <c r="AA37" s="10">
        <v>157.51</v>
      </c>
      <c r="AB37" s="95">
        <v>935600</v>
      </c>
      <c r="AC37" s="10">
        <v>157.35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42586</v>
      </c>
      <c r="X38" s="10">
        <v>156.62</v>
      </c>
      <c r="Y38" s="10">
        <v>157.69</v>
      </c>
      <c r="Z38" s="10">
        <v>156.25</v>
      </c>
      <c r="AA38" s="10">
        <v>156.41999999999999</v>
      </c>
      <c r="AB38" s="95">
        <v>893300</v>
      </c>
      <c r="AC38" s="10">
        <v>156.26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42585</v>
      </c>
      <c r="X39" s="10">
        <v>156.83000000000001</v>
      </c>
      <c r="Y39" s="10">
        <v>156.83000000000001</v>
      </c>
      <c r="Z39" s="10">
        <v>155.66999999999999</v>
      </c>
      <c r="AA39" s="10">
        <v>156</v>
      </c>
      <c r="AB39" s="95">
        <v>1039700</v>
      </c>
      <c r="AC39" s="10">
        <v>155.84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42584</v>
      </c>
      <c r="X40" s="10">
        <v>159.53</v>
      </c>
      <c r="Y40" s="10">
        <v>159.79</v>
      </c>
      <c r="Z40" s="10">
        <v>155.88999999999999</v>
      </c>
      <c r="AA40" s="10">
        <v>156.44</v>
      </c>
      <c r="AB40" s="95">
        <v>1711300</v>
      </c>
      <c r="AC40" s="10">
        <v>156.28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42583</v>
      </c>
      <c r="X41" s="10">
        <v>158.75</v>
      </c>
      <c r="Y41" s="10">
        <v>160.68</v>
      </c>
      <c r="Z41" s="10">
        <v>158.57</v>
      </c>
      <c r="AA41" s="10">
        <v>159.56</v>
      </c>
      <c r="AB41" s="95">
        <v>1794000</v>
      </c>
      <c r="AC41" s="10">
        <v>159.4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42580</v>
      </c>
      <c r="X42" s="10">
        <v>158.94</v>
      </c>
      <c r="Y42" s="10">
        <v>159.99</v>
      </c>
      <c r="Z42" s="10">
        <v>158.38</v>
      </c>
      <c r="AA42" s="10">
        <v>158.84</v>
      </c>
      <c r="AB42" s="95">
        <v>1438600</v>
      </c>
      <c r="AC42" s="10">
        <v>158.68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157.66</v>
      </c>
      <c r="W43" s="133">
        <v>42579</v>
      </c>
      <c r="X43" s="10">
        <v>157.16</v>
      </c>
      <c r="Y43" s="10">
        <v>159.26</v>
      </c>
      <c r="Z43" s="10">
        <v>156.56</v>
      </c>
      <c r="AA43" s="10">
        <v>158.82</v>
      </c>
      <c r="AB43" s="95">
        <v>1654700</v>
      </c>
      <c r="AC43" s="10">
        <v>158.66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156.85</v>
      </c>
      <c r="W44" s="133">
        <v>42578</v>
      </c>
      <c r="X44" s="10">
        <v>159.38999999999999</v>
      </c>
      <c r="Y44" s="10">
        <v>159.5</v>
      </c>
      <c r="Z44" s="10">
        <v>157.47999999999999</v>
      </c>
      <c r="AA44" s="10">
        <v>158.9</v>
      </c>
      <c r="AB44" s="95">
        <v>1536800</v>
      </c>
      <c r="AC44" s="10">
        <v>158.74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67" t="s">
        <v>78</v>
      </c>
      <c r="P45" s="567"/>
      <c r="T45" s="100" t="s">
        <v>100</v>
      </c>
      <c r="U45" s="100" t="s">
        <v>535</v>
      </c>
      <c r="W45" s="133">
        <v>42577</v>
      </c>
      <c r="X45" s="10">
        <v>157</v>
      </c>
      <c r="Y45" s="10">
        <v>159.13</v>
      </c>
      <c r="Z45" s="10">
        <v>156.30000000000001</v>
      </c>
      <c r="AA45" s="10">
        <v>158.88999999999999</v>
      </c>
      <c r="AB45" s="95">
        <v>1508200</v>
      </c>
      <c r="AC45" s="10">
        <v>158.72999999999999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173.42600000000002</v>
      </c>
      <c r="Q46" s="2"/>
      <c r="T46" s="100" t="s">
        <v>101</v>
      </c>
      <c r="U46" s="100" t="s">
        <v>536</v>
      </c>
      <c r="W46" s="133">
        <v>42576</v>
      </c>
      <c r="X46" s="10">
        <v>157</v>
      </c>
      <c r="Y46" s="10">
        <v>157.56</v>
      </c>
      <c r="Z46" s="10">
        <v>156.29</v>
      </c>
      <c r="AA46" s="10">
        <v>156.97999999999999</v>
      </c>
      <c r="AB46" s="95">
        <v>1119400</v>
      </c>
      <c r="AC46" s="10">
        <v>156.82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171.8494</v>
      </c>
      <c r="Q47" s="2"/>
      <c r="T47" s="100" t="s">
        <v>102</v>
      </c>
      <c r="U47" s="100">
        <v>173.29</v>
      </c>
      <c r="W47" s="133">
        <v>42573</v>
      </c>
      <c r="X47" s="10">
        <v>156.82</v>
      </c>
      <c r="Y47" s="10">
        <v>157.37</v>
      </c>
      <c r="Z47" s="10">
        <v>156.02000000000001</v>
      </c>
      <c r="AA47" s="10">
        <v>156.88999999999999</v>
      </c>
      <c r="AB47" s="95">
        <v>901900</v>
      </c>
      <c r="AC47" s="10">
        <v>156.72999999999999</v>
      </c>
      <c r="AD47" s="2"/>
      <c r="AE47" s="138"/>
    </row>
    <row r="48" spans="1:31" x14ac:dyDescent="0.25">
      <c r="O48" s="83">
        <v>1.08</v>
      </c>
      <c r="P48" s="83">
        <f t="shared" si="0"/>
        <v>170.27280000000002</v>
      </c>
      <c r="Q48" s="2"/>
      <c r="T48" s="100" t="s">
        <v>103</v>
      </c>
      <c r="U48" s="100">
        <v>0.99170800000000003</v>
      </c>
      <c r="W48" s="133">
        <v>42572</v>
      </c>
      <c r="X48" s="10">
        <v>157.53</v>
      </c>
      <c r="Y48" s="10">
        <v>157.79</v>
      </c>
      <c r="Z48" s="10">
        <v>155.72</v>
      </c>
      <c r="AA48" s="10">
        <v>156.19999999999999</v>
      </c>
      <c r="AB48" s="95">
        <v>1103200</v>
      </c>
      <c r="AC48" s="10">
        <v>156.04</v>
      </c>
      <c r="AD48" s="2"/>
      <c r="AE48" s="138"/>
    </row>
    <row r="49" spans="15:31" x14ac:dyDescent="0.25">
      <c r="O49" s="83">
        <v>1.07</v>
      </c>
      <c r="P49" s="83">
        <f t="shared" si="0"/>
        <v>168.6962</v>
      </c>
      <c r="Q49" s="2"/>
      <c r="T49" s="100" t="s">
        <v>123</v>
      </c>
      <c r="U49" s="100" t="s">
        <v>293</v>
      </c>
      <c r="W49" s="133">
        <v>42571</v>
      </c>
      <c r="X49" s="10">
        <v>156.79</v>
      </c>
      <c r="Y49" s="10">
        <v>158.1</v>
      </c>
      <c r="Z49" s="10">
        <v>156.54</v>
      </c>
      <c r="AA49" s="10">
        <v>157.69</v>
      </c>
      <c r="AB49" s="95">
        <v>686900</v>
      </c>
      <c r="AC49" s="10">
        <v>157.53</v>
      </c>
      <c r="AD49" s="2"/>
      <c r="AE49" s="138"/>
    </row>
    <row r="50" spans="15:31" x14ac:dyDescent="0.25">
      <c r="O50" s="83">
        <v>1.06</v>
      </c>
      <c r="P50" s="83">
        <f t="shared" si="0"/>
        <v>167.11959999999999</v>
      </c>
      <c r="Q50" s="2"/>
      <c r="T50" s="100"/>
      <c r="U50" s="100"/>
      <c r="W50" s="133">
        <v>42570</v>
      </c>
      <c r="X50" s="10">
        <v>156.27000000000001</v>
      </c>
      <c r="Y50" s="10">
        <v>156.94</v>
      </c>
      <c r="Z50" s="10">
        <v>155.56</v>
      </c>
      <c r="AA50" s="10">
        <v>156.63999999999999</v>
      </c>
      <c r="AB50" s="95">
        <v>679200</v>
      </c>
      <c r="AC50" s="10">
        <v>156.47999999999999</v>
      </c>
      <c r="AD50" s="2"/>
      <c r="AE50" s="138"/>
    </row>
    <row r="51" spans="15:31" x14ac:dyDescent="0.25">
      <c r="O51" s="83">
        <v>1.05</v>
      </c>
      <c r="P51" s="83">
        <f t="shared" si="0"/>
        <v>165.54300000000001</v>
      </c>
      <c r="Q51" s="2"/>
      <c r="T51" s="100" t="s">
        <v>105</v>
      </c>
      <c r="U51" s="100" t="s">
        <v>537</v>
      </c>
      <c r="W51" s="133">
        <v>42569</v>
      </c>
      <c r="X51" s="10">
        <v>156.65</v>
      </c>
      <c r="Y51" s="10">
        <v>157.32</v>
      </c>
      <c r="Z51" s="10">
        <v>156.06</v>
      </c>
      <c r="AA51" s="10">
        <v>157.05000000000001</v>
      </c>
      <c r="AB51" s="95">
        <v>1098900</v>
      </c>
      <c r="AC51" s="10">
        <v>156.88999999999999</v>
      </c>
      <c r="AD51" s="2"/>
      <c r="AE51" s="138"/>
    </row>
    <row r="52" spans="15:31" x14ac:dyDescent="0.25">
      <c r="O52" s="83">
        <v>1.04</v>
      </c>
      <c r="P52" s="83">
        <f t="shared" si="0"/>
        <v>163.96639999999999</v>
      </c>
      <c r="Q52" s="2"/>
      <c r="T52" s="100" t="s">
        <v>106</v>
      </c>
      <c r="U52" s="100" t="s">
        <v>313</v>
      </c>
      <c r="W52" s="133">
        <v>42566</v>
      </c>
      <c r="X52" s="10">
        <v>158.37</v>
      </c>
      <c r="Y52" s="10">
        <v>158.37</v>
      </c>
      <c r="Z52" s="10">
        <v>156.75</v>
      </c>
      <c r="AA52" s="10">
        <v>157.04</v>
      </c>
      <c r="AB52" s="95">
        <v>1628200</v>
      </c>
      <c r="AC52" s="10">
        <v>156.88</v>
      </c>
      <c r="AD52" s="2"/>
      <c r="AE52" s="138"/>
    </row>
    <row r="53" spans="15:31" x14ac:dyDescent="0.25">
      <c r="O53" s="83">
        <v>1.03</v>
      </c>
      <c r="P53" s="83">
        <f t="shared" si="0"/>
        <v>162.38980000000001</v>
      </c>
      <c r="Q53" s="2"/>
      <c r="T53" s="100" t="s">
        <v>107</v>
      </c>
      <c r="U53" s="101">
        <v>1626229</v>
      </c>
      <c r="W53" s="133">
        <v>42565</v>
      </c>
      <c r="X53" s="10">
        <v>156.6</v>
      </c>
      <c r="Y53" s="10">
        <v>158.07</v>
      </c>
      <c r="Z53" s="10">
        <v>155.69999999999999</v>
      </c>
      <c r="AA53" s="10">
        <v>157.72999999999999</v>
      </c>
      <c r="AB53" s="95">
        <v>2033500</v>
      </c>
      <c r="AC53" s="10">
        <v>157.57</v>
      </c>
      <c r="AD53" s="2"/>
      <c r="AE53" s="138"/>
    </row>
    <row r="54" spans="15:31" x14ac:dyDescent="0.25">
      <c r="O54" s="83">
        <v>1.02</v>
      </c>
      <c r="P54" s="83">
        <f t="shared" si="0"/>
        <v>160.81319999999999</v>
      </c>
      <c r="Q54" s="2"/>
      <c r="T54" s="100" t="s">
        <v>110</v>
      </c>
      <c r="U54" s="101">
        <v>1443710</v>
      </c>
      <c r="W54" s="133">
        <v>42564</v>
      </c>
      <c r="X54" s="10">
        <v>155.01</v>
      </c>
      <c r="Y54" s="10">
        <v>155.16999999999999</v>
      </c>
      <c r="Z54" s="10">
        <v>154.09</v>
      </c>
      <c r="AA54" s="10">
        <v>154.80000000000001</v>
      </c>
      <c r="AB54" s="95">
        <v>844200</v>
      </c>
      <c r="AC54" s="10">
        <v>154.63999999999999</v>
      </c>
      <c r="AD54" s="2"/>
      <c r="AE54" s="138"/>
    </row>
    <row r="55" spans="15:31" x14ac:dyDescent="0.25">
      <c r="O55" s="83">
        <v>1.01</v>
      </c>
      <c r="P55" s="83">
        <f t="shared" si="0"/>
        <v>159.23660000000001</v>
      </c>
      <c r="Q55" s="2"/>
      <c r="T55" s="100" t="s">
        <v>108</v>
      </c>
      <c r="U55" s="100" t="s">
        <v>538</v>
      </c>
      <c r="W55" s="133">
        <v>42563</v>
      </c>
      <c r="X55" s="10">
        <v>153.22999999999999</v>
      </c>
      <c r="Y55" s="10">
        <v>154.77000000000001</v>
      </c>
      <c r="Z55" s="10">
        <v>152.44999999999999</v>
      </c>
      <c r="AA55" s="10">
        <v>154.38</v>
      </c>
      <c r="AB55" s="95">
        <v>1188000</v>
      </c>
      <c r="AC55" s="10">
        <v>154.22</v>
      </c>
      <c r="AD55" s="2"/>
      <c r="AE55" s="138"/>
    </row>
    <row r="56" spans="15:31" x14ac:dyDescent="0.25">
      <c r="O56" s="83">
        <v>1</v>
      </c>
      <c r="P56" s="83">
        <f t="shared" si="0"/>
        <v>157.66</v>
      </c>
      <c r="Q56" s="2"/>
      <c r="T56" s="100" t="s">
        <v>111</v>
      </c>
      <c r="U56" s="100">
        <v>31.54</v>
      </c>
      <c r="W56" s="133">
        <v>42562</v>
      </c>
      <c r="X56" s="10">
        <v>153.07</v>
      </c>
      <c r="Y56" s="10">
        <v>153.65</v>
      </c>
      <c r="Z56" s="10">
        <v>152.01</v>
      </c>
      <c r="AA56" s="10">
        <v>152.34</v>
      </c>
      <c r="AB56" s="95">
        <v>959100</v>
      </c>
      <c r="AC56" s="10">
        <v>152.18</v>
      </c>
      <c r="AD56" s="2"/>
      <c r="AE56" s="138"/>
    </row>
    <row r="57" spans="15:31" x14ac:dyDescent="0.25">
      <c r="O57" s="83">
        <v>0.99</v>
      </c>
      <c r="P57" s="83">
        <f t="shared" si="0"/>
        <v>156.08339999999998</v>
      </c>
      <c r="Q57" s="2"/>
      <c r="T57" s="100" t="s">
        <v>112</v>
      </c>
      <c r="U57" s="100">
        <v>5</v>
      </c>
      <c r="W57" s="133">
        <v>42559</v>
      </c>
      <c r="X57" s="10">
        <v>150.47</v>
      </c>
      <c r="Y57" s="10">
        <v>153.41999999999999</v>
      </c>
      <c r="Z57" s="10">
        <v>150.36000000000001</v>
      </c>
      <c r="AA57" s="10">
        <v>152.69</v>
      </c>
      <c r="AB57" s="95">
        <v>1153700</v>
      </c>
      <c r="AC57" s="10">
        <v>152.53</v>
      </c>
      <c r="AD57" s="2"/>
      <c r="AE57" s="138"/>
    </row>
    <row r="58" spans="15:31" x14ac:dyDescent="0.25">
      <c r="O58" s="83">
        <v>0.98</v>
      </c>
      <c r="P58" s="83">
        <f t="shared" si="0"/>
        <v>154.5068</v>
      </c>
      <c r="Q58" s="2"/>
      <c r="T58" s="100" t="s">
        <v>109</v>
      </c>
      <c r="U58" s="100" t="s">
        <v>539</v>
      </c>
      <c r="W58" s="133">
        <v>42558</v>
      </c>
      <c r="X58" s="10">
        <v>148.84</v>
      </c>
      <c r="Y58" s="10">
        <v>149.72999999999999</v>
      </c>
      <c r="Z58" s="10">
        <v>148.44999999999999</v>
      </c>
      <c r="AA58" s="10">
        <v>149.06</v>
      </c>
      <c r="AB58" s="95">
        <v>1331900</v>
      </c>
      <c r="AC58" s="10">
        <v>148.91</v>
      </c>
      <c r="AD58" s="2"/>
      <c r="AE58" s="138"/>
    </row>
    <row r="59" spans="15:31" x14ac:dyDescent="0.25">
      <c r="O59" s="83">
        <v>0.97</v>
      </c>
      <c r="P59" s="83">
        <f t="shared" si="0"/>
        <v>152.93019999999999</v>
      </c>
      <c r="W59" s="133">
        <v>42557</v>
      </c>
      <c r="X59" s="10">
        <v>146.4</v>
      </c>
      <c r="Y59" s="10">
        <v>149.38</v>
      </c>
      <c r="Z59" s="10">
        <v>145.75</v>
      </c>
      <c r="AA59" s="10">
        <v>149.11000000000001</v>
      </c>
      <c r="AB59" s="95">
        <v>1869400</v>
      </c>
      <c r="AC59" s="10">
        <v>148.96</v>
      </c>
      <c r="AD59" s="2"/>
      <c r="AE59" s="138"/>
    </row>
    <row r="60" spans="15:31" x14ac:dyDescent="0.25">
      <c r="O60" s="83">
        <v>0.96</v>
      </c>
      <c r="P60" s="83">
        <f t="shared" si="0"/>
        <v>151.3536</v>
      </c>
      <c r="W60" s="133">
        <v>42556</v>
      </c>
      <c r="X60" s="10">
        <v>148.19999999999999</v>
      </c>
      <c r="Y60" s="10">
        <v>148.74</v>
      </c>
      <c r="Z60" s="10">
        <v>146.63999999999999</v>
      </c>
      <c r="AA60" s="10">
        <v>147.25</v>
      </c>
      <c r="AB60" s="95">
        <v>1878200</v>
      </c>
      <c r="AC60" s="10">
        <v>147.1</v>
      </c>
      <c r="AD60" s="2"/>
      <c r="AE60" s="138"/>
    </row>
    <row r="61" spans="15:31" x14ac:dyDescent="0.25">
      <c r="O61" s="83">
        <v>0.95</v>
      </c>
      <c r="P61" s="83">
        <f t="shared" si="0"/>
        <v>149.77699999999999</v>
      </c>
      <c r="W61" s="133">
        <v>42552</v>
      </c>
      <c r="X61" s="10">
        <v>147.94</v>
      </c>
      <c r="Y61" s="10">
        <v>149.85</v>
      </c>
      <c r="Z61" s="10">
        <v>147.47</v>
      </c>
      <c r="AA61" s="10">
        <v>149.22999999999999</v>
      </c>
      <c r="AB61" s="95">
        <v>1433100</v>
      </c>
      <c r="AC61" s="10">
        <v>149.08000000000001</v>
      </c>
      <c r="AD61" s="2"/>
      <c r="AE61" s="138"/>
    </row>
    <row r="62" spans="15:31" x14ac:dyDescent="0.25">
      <c r="O62" s="83">
        <v>0.94</v>
      </c>
      <c r="P62" s="83">
        <f t="shared" si="0"/>
        <v>148.2004</v>
      </c>
      <c r="W62" s="133">
        <v>42551</v>
      </c>
      <c r="X62" s="10">
        <v>145.59</v>
      </c>
      <c r="Y62" s="10">
        <v>147.78</v>
      </c>
      <c r="Z62" s="10">
        <v>145.13</v>
      </c>
      <c r="AA62" s="10">
        <v>147.76</v>
      </c>
      <c r="AB62" s="95">
        <v>2419800</v>
      </c>
      <c r="AC62" s="10">
        <v>147.61000000000001</v>
      </c>
      <c r="AD62" s="2"/>
      <c r="AE62" s="138"/>
    </row>
    <row r="63" spans="15:31" x14ac:dyDescent="0.25">
      <c r="O63" s="83">
        <v>0.93</v>
      </c>
      <c r="P63" s="83">
        <f t="shared" si="0"/>
        <v>146.62380000000002</v>
      </c>
      <c r="W63" s="133">
        <v>42550</v>
      </c>
      <c r="X63" s="10">
        <v>144.47</v>
      </c>
      <c r="Y63" s="10">
        <v>145.65</v>
      </c>
      <c r="Z63" s="10">
        <v>143.09</v>
      </c>
      <c r="AA63" s="10">
        <v>145.16</v>
      </c>
      <c r="AB63" s="95">
        <v>1998800</v>
      </c>
      <c r="AC63" s="10">
        <v>145.01</v>
      </c>
      <c r="AD63" s="2"/>
      <c r="AE63" s="138"/>
    </row>
    <row r="64" spans="15:31" x14ac:dyDescent="0.25">
      <c r="O64" s="83">
        <v>0.92</v>
      </c>
      <c r="P64" s="83">
        <f t="shared" si="0"/>
        <v>145.0472</v>
      </c>
      <c r="W64" s="133">
        <v>42549</v>
      </c>
      <c r="X64" s="10">
        <v>142.37</v>
      </c>
      <c r="Y64" s="10">
        <v>143.27000000000001</v>
      </c>
      <c r="Z64" s="10">
        <v>141.5</v>
      </c>
      <c r="AA64" s="10">
        <v>143.15</v>
      </c>
      <c r="AB64" s="95">
        <v>2075100</v>
      </c>
      <c r="AC64" s="10">
        <v>143</v>
      </c>
      <c r="AD64" s="2"/>
      <c r="AE64" s="138"/>
    </row>
    <row r="65" spans="15:31" x14ac:dyDescent="0.25">
      <c r="O65" s="83">
        <v>0.91</v>
      </c>
      <c r="P65" s="83">
        <f t="shared" si="0"/>
        <v>143.47059999999999</v>
      </c>
      <c r="W65" s="133">
        <v>42548</v>
      </c>
      <c r="X65" s="10">
        <v>143.84</v>
      </c>
      <c r="Y65" s="10">
        <v>144.65</v>
      </c>
      <c r="Z65" s="10">
        <v>140.21</v>
      </c>
      <c r="AA65" s="10">
        <v>140.93</v>
      </c>
      <c r="AB65" s="95">
        <v>2842400</v>
      </c>
      <c r="AC65" s="10">
        <v>140.79</v>
      </c>
      <c r="AD65" s="2"/>
      <c r="AE65" s="138"/>
    </row>
    <row r="66" spans="15:31" x14ac:dyDescent="0.25">
      <c r="O66" s="83">
        <v>0.9</v>
      </c>
      <c r="P66" s="83">
        <f t="shared" si="0"/>
        <v>141.89400000000001</v>
      </c>
      <c r="W66" s="133">
        <v>42545</v>
      </c>
      <c r="X66" s="10">
        <v>146.63</v>
      </c>
      <c r="Y66" s="10">
        <v>148.84</v>
      </c>
      <c r="Z66" s="10">
        <v>144.62</v>
      </c>
      <c r="AA66" s="10">
        <v>145.35</v>
      </c>
      <c r="AB66" s="95">
        <v>3149400</v>
      </c>
      <c r="AC66" s="10">
        <v>145.19999999999999</v>
      </c>
      <c r="AD66" s="2"/>
      <c r="AE66" s="138"/>
    </row>
    <row r="67" spans="15:31" x14ac:dyDescent="0.25">
      <c r="W67" s="133">
        <v>42544</v>
      </c>
      <c r="X67" s="10">
        <v>151.5</v>
      </c>
      <c r="Y67" s="10">
        <v>152.19</v>
      </c>
      <c r="Z67" s="10">
        <v>150.80000000000001</v>
      </c>
      <c r="AA67" s="10">
        <v>152.13999999999999</v>
      </c>
      <c r="AB67" s="95">
        <v>1136900</v>
      </c>
      <c r="AC67" s="10">
        <v>151.97999999999999</v>
      </c>
      <c r="AD67" s="2"/>
      <c r="AE67" s="138"/>
    </row>
    <row r="68" spans="15:31" x14ac:dyDescent="0.25">
      <c r="W68" s="133">
        <v>42543</v>
      </c>
      <c r="X68" s="10">
        <v>149.1</v>
      </c>
      <c r="Y68" s="10">
        <v>151.5</v>
      </c>
      <c r="Z68" s="10">
        <v>149.05000000000001</v>
      </c>
      <c r="AA68" s="10">
        <v>149.85</v>
      </c>
      <c r="AB68" s="95">
        <v>936000</v>
      </c>
      <c r="AC68" s="10">
        <v>149.69999999999999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42636</v>
      </c>
      <c r="X2" s="10">
        <v>33.49</v>
      </c>
      <c r="Y2" s="10">
        <v>33.64</v>
      </c>
      <c r="Z2" s="10">
        <v>33.020000000000003</v>
      </c>
      <c r="AA2" s="10">
        <v>33.26</v>
      </c>
      <c r="AB2" s="95">
        <v>411600</v>
      </c>
      <c r="AC2" s="10">
        <v>33.26</v>
      </c>
      <c r="AD2" s="2">
        <f>Y2-Z2</f>
        <v>0.61999999999999744</v>
      </c>
      <c r="AE2" s="138">
        <f>AC2/AC3-1</f>
        <v>-1.2177012177012281E-2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33.26</v>
      </c>
      <c r="W3" s="133">
        <v>42635</v>
      </c>
      <c r="X3" s="10">
        <v>33.340000000000003</v>
      </c>
      <c r="Y3" s="10">
        <v>33.68</v>
      </c>
      <c r="Z3" s="10">
        <v>33.25</v>
      </c>
      <c r="AA3" s="10">
        <v>33.67</v>
      </c>
      <c r="AB3" s="95">
        <v>549100</v>
      </c>
      <c r="AC3" s="10">
        <v>33.67</v>
      </c>
      <c r="AD3" s="2">
        <f t="shared" ref="AD3:AD66" si="0">Y3-Z3</f>
        <v>0.42999999999999972</v>
      </c>
      <c r="AE3" s="138">
        <f t="shared" ref="AE3:AE66" si="1">AC3/AC4-1</f>
        <v>2.2471910112359605E-2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33.26</v>
      </c>
      <c r="R4" s="529">
        <v>-1.2200000000000001E-2</v>
      </c>
      <c r="W4" s="133">
        <v>42634</v>
      </c>
      <c r="X4" s="10">
        <v>32.409999999999997</v>
      </c>
      <c r="Y4" s="10">
        <v>32.950000000000003</v>
      </c>
      <c r="Z4" s="10">
        <v>32.29</v>
      </c>
      <c r="AA4" s="10">
        <v>32.93</v>
      </c>
      <c r="AB4" s="95">
        <v>363400</v>
      </c>
      <c r="AC4" s="10">
        <v>32.93</v>
      </c>
      <c r="AD4" s="2">
        <f t="shared" si="0"/>
        <v>0.66000000000000369</v>
      </c>
      <c r="AE4" s="138">
        <f t="shared" si="1"/>
        <v>2.2036002482929806E-2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42633</v>
      </c>
      <c r="X5" s="10">
        <v>32.6</v>
      </c>
      <c r="Y5" s="10">
        <v>32.64</v>
      </c>
      <c r="Z5" s="10">
        <v>32.22</v>
      </c>
      <c r="AA5" s="10">
        <v>32.22</v>
      </c>
      <c r="AB5" s="95">
        <v>356500</v>
      </c>
      <c r="AC5" s="10">
        <v>32.22</v>
      </c>
      <c r="AD5" s="2">
        <f t="shared" si="0"/>
        <v>0.42000000000000171</v>
      </c>
      <c r="AE5" s="138">
        <f t="shared" si="1"/>
        <v>-6.781750924784169E-3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42632</v>
      </c>
      <c r="X6" s="10">
        <v>32.61</v>
      </c>
      <c r="Y6" s="10">
        <v>32.840000000000003</v>
      </c>
      <c r="Z6" s="10">
        <v>32.270000000000003</v>
      </c>
      <c r="AA6" s="10">
        <v>32.44</v>
      </c>
      <c r="AB6" s="95">
        <v>690600</v>
      </c>
      <c r="AC6" s="10">
        <v>32.44</v>
      </c>
      <c r="AD6" s="2">
        <f t="shared" si="0"/>
        <v>0.57000000000000028</v>
      </c>
      <c r="AE6" s="138">
        <f t="shared" si="1"/>
        <v>8.39291265153852E-3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42629</v>
      </c>
      <c r="X7" s="10">
        <v>32.200000000000003</v>
      </c>
      <c r="Y7" s="10">
        <v>32.369999999999997</v>
      </c>
      <c r="Z7" s="10">
        <v>31.86</v>
      </c>
      <c r="AA7" s="10">
        <v>32.17</v>
      </c>
      <c r="AB7" s="95">
        <v>697200</v>
      </c>
      <c r="AC7" s="10">
        <v>32.17</v>
      </c>
      <c r="AD7" s="2">
        <f t="shared" si="0"/>
        <v>0.50999999999999801</v>
      </c>
      <c r="AE7" s="138">
        <f t="shared" si="1"/>
        <v>-1.1066707654472818E-2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31.92</v>
      </c>
      <c r="Y8" s="10">
        <v>32.590000000000003</v>
      </c>
      <c r="Z8" s="10">
        <v>31.76</v>
      </c>
      <c r="AA8" s="10">
        <v>32.53</v>
      </c>
      <c r="AB8" s="95">
        <v>660300</v>
      </c>
      <c r="AC8" s="10">
        <v>32.53</v>
      </c>
      <c r="AD8" s="2">
        <f t="shared" si="0"/>
        <v>0.83000000000000185</v>
      </c>
      <c r="AE8" s="138">
        <f t="shared" si="1"/>
        <v>2.0709130844053902E-2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42627</v>
      </c>
      <c r="X9" s="10">
        <v>32.42</v>
      </c>
      <c r="Y9" s="10">
        <v>32.56</v>
      </c>
      <c r="Z9" s="10">
        <v>31.71</v>
      </c>
      <c r="AA9" s="10">
        <v>31.87</v>
      </c>
      <c r="AB9" s="95">
        <v>583300</v>
      </c>
      <c r="AC9" s="10">
        <v>31.87</v>
      </c>
      <c r="AD9" s="2">
        <f t="shared" si="0"/>
        <v>0.85000000000000142</v>
      </c>
      <c r="AE9" s="138">
        <f t="shared" si="1"/>
        <v>-1.4837712519319979E-2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42626</v>
      </c>
      <c r="X10" s="10">
        <v>32.799999999999997</v>
      </c>
      <c r="Y10" s="10">
        <v>33.08</v>
      </c>
      <c r="Z10" s="10">
        <v>32.049999999999997</v>
      </c>
      <c r="AA10" s="10">
        <v>32.35</v>
      </c>
      <c r="AB10" s="95">
        <v>615400</v>
      </c>
      <c r="AC10" s="10">
        <v>32.35</v>
      </c>
      <c r="AD10" s="2">
        <f t="shared" si="0"/>
        <v>1.0300000000000011</v>
      </c>
      <c r="AE10" s="138">
        <f t="shared" si="1"/>
        <v>-3.0566376985316057E-2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3.1300000000000001E-2</v>
      </c>
      <c r="W11" s="133">
        <v>42625</v>
      </c>
      <c r="X11" s="10">
        <v>32.33</v>
      </c>
      <c r="Y11" s="10">
        <v>33.5</v>
      </c>
      <c r="Z11" s="10">
        <v>32.33</v>
      </c>
      <c r="AA11" s="10">
        <v>33.369999999999997</v>
      </c>
      <c r="AB11" s="95">
        <v>488600</v>
      </c>
      <c r="AC11" s="10">
        <v>33.369999999999997</v>
      </c>
      <c r="AD11" s="2">
        <f t="shared" si="0"/>
        <v>1.1700000000000017</v>
      </c>
      <c r="AE11" s="138">
        <f t="shared" si="1"/>
        <v>1.8931297709923633E-2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42622</v>
      </c>
      <c r="X12" s="10">
        <v>33.479999999999997</v>
      </c>
      <c r="Y12" s="10">
        <v>33.49</v>
      </c>
      <c r="Z12" s="10">
        <v>32.74</v>
      </c>
      <c r="AA12" s="10">
        <v>32.75</v>
      </c>
      <c r="AB12" s="95">
        <v>1094200</v>
      </c>
      <c r="AC12" s="10">
        <v>32.75</v>
      </c>
      <c r="AD12" s="2">
        <f t="shared" si="0"/>
        <v>0.75</v>
      </c>
      <c r="AE12" s="138">
        <f t="shared" si="1"/>
        <v>-2.7612826603325424E-2</v>
      </c>
    </row>
    <row r="13" spans="1:43" x14ac:dyDescent="0.25">
      <c r="W13" s="133">
        <v>42621</v>
      </c>
      <c r="X13" s="10">
        <v>33.74</v>
      </c>
      <c r="Y13" s="10">
        <v>33.880000000000003</v>
      </c>
      <c r="Z13" s="10">
        <v>33.57</v>
      </c>
      <c r="AA13" s="10">
        <v>33.68</v>
      </c>
      <c r="AB13" s="95">
        <v>253800</v>
      </c>
      <c r="AC13" s="10">
        <v>33.68</v>
      </c>
      <c r="AD13" s="2">
        <f t="shared" si="0"/>
        <v>0.31000000000000227</v>
      </c>
      <c r="AE13" s="138">
        <f t="shared" si="1"/>
        <v>-3.8450162673765442E-3</v>
      </c>
    </row>
    <row r="14" spans="1:43" x14ac:dyDescent="0.25">
      <c r="W14" s="133">
        <v>42620</v>
      </c>
      <c r="X14" s="10">
        <v>33.369999999999997</v>
      </c>
      <c r="Y14" s="10">
        <v>33.81</v>
      </c>
      <c r="Z14" s="10">
        <v>33.369999999999997</v>
      </c>
      <c r="AA14" s="10">
        <v>33.81</v>
      </c>
      <c r="AB14" s="95">
        <v>300300</v>
      </c>
      <c r="AC14" s="10">
        <v>33.81</v>
      </c>
      <c r="AD14" s="2">
        <f t="shared" si="0"/>
        <v>0.44000000000000483</v>
      </c>
      <c r="AE14" s="138">
        <f t="shared" si="1"/>
        <v>8.9525514771711112E-3</v>
      </c>
    </row>
    <row r="15" spans="1:43" x14ac:dyDescent="0.25">
      <c r="W15" s="133">
        <v>42619</v>
      </c>
      <c r="X15" s="10">
        <v>34.01</v>
      </c>
      <c r="Y15" s="10">
        <v>34.15</v>
      </c>
      <c r="Z15" s="10">
        <v>33.42</v>
      </c>
      <c r="AA15" s="10">
        <v>33.51</v>
      </c>
      <c r="AB15" s="95">
        <v>369700</v>
      </c>
      <c r="AC15" s="10">
        <v>33.51</v>
      </c>
      <c r="AD15" s="2">
        <f t="shared" si="0"/>
        <v>0.72999999999999687</v>
      </c>
      <c r="AE15" s="138">
        <f t="shared" si="1"/>
        <v>-1.2960235640648188E-2</v>
      </c>
    </row>
    <row r="16" spans="1:43" x14ac:dyDescent="0.25">
      <c r="W16" s="133">
        <v>42615</v>
      </c>
      <c r="X16" s="10">
        <v>34.08</v>
      </c>
      <c r="Y16" s="10">
        <v>34.14</v>
      </c>
      <c r="Z16" s="10">
        <v>33.799999999999997</v>
      </c>
      <c r="AA16" s="10">
        <v>33.950000000000003</v>
      </c>
      <c r="AB16" s="95">
        <v>266800</v>
      </c>
      <c r="AC16" s="10">
        <v>33.950000000000003</v>
      </c>
      <c r="AD16" s="2">
        <f t="shared" si="0"/>
        <v>0.34000000000000341</v>
      </c>
      <c r="AE16" s="138">
        <f t="shared" si="1"/>
        <v>7.4183976261128493E-3</v>
      </c>
    </row>
    <row r="17" spans="1:31" x14ac:dyDescent="0.25">
      <c r="W17" s="133">
        <v>42614</v>
      </c>
      <c r="X17" s="10">
        <v>33.92</v>
      </c>
      <c r="Y17" s="10">
        <v>33.99</v>
      </c>
      <c r="Z17" s="10">
        <v>33.270000000000003</v>
      </c>
      <c r="AA17" s="10">
        <v>33.700000000000003</v>
      </c>
      <c r="AB17" s="95">
        <v>559700</v>
      </c>
      <c r="AC17" s="10">
        <v>33.700000000000003</v>
      </c>
      <c r="AD17" s="2">
        <f t="shared" si="0"/>
        <v>0.71999999999999886</v>
      </c>
      <c r="AE17" s="138">
        <f t="shared" si="1"/>
        <v>-5.0191910245053206E-3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42613</v>
      </c>
      <c r="X18" s="10">
        <v>34.25</v>
      </c>
      <c r="Y18" s="10">
        <v>34.47</v>
      </c>
      <c r="Z18" s="10">
        <v>33.619999999999997</v>
      </c>
      <c r="AA18" s="10">
        <v>33.869999999999997</v>
      </c>
      <c r="AB18" s="95">
        <v>547900</v>
      </c>
      <c r="AC18" s="10">
        <v>33.869999999999997</v>
      </c>
      <c r="AD18" s="2">
        <f t="shared" si="0"/>
        <v>0.85000000000000142</v>
      </c>
      <c r="AE18" s="138">
        <f t="shared" si="1"/>
        <v>-1.4834205933682565E-2</v>
      </c>
    </row>
    <row r="19" spans="1:31" x14ac:dyDescent="0.25">
      <c r="W19" s="133">
        <v>42612</v>
      </c>
      <c r="X19" s="10">
        <v>34.270000000000003</v>
      </c>
      <c r="Y19" s="10">
        <v>34.57</v>
      </c>
      <c r="Z19" s="10">
        <v>34.25</v>
      </c>
      <c r="AA19" s="10">
        <v>34.380000000000003</v>
      </c>
      <c r="AB19" s="95">
        <v>327100</v>
      </c>
      <c r="AC19" s="10">
        <v>34.380000000000003</v>
      </c>
      <c r="AD19" s="2">
        <f t="shared" si="0"/>
        <v>0.32000000000000028</v>
      </c>
      <c r="AE19" s="138">
        <f t="shared" si="1"/>
        <v>0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42611</v>
      </c>
      <c r="X20" s="10">
        <v>34.21</v>
      </c>
      <c r="Y20" s="10">
        <v>34.5</v>
      </c>
      <c r="Z20" s="10">
        <v>34.200000000000003</v>
      </c>
      <c r="AA20" s="10">
        <v>34.380000000000003</v>
      </c>
      <c r="AB20" s="95">
        <v>350800</v>
      </c>
      <c r="AC20" s="10">
        <v>34.380000000000003</v>
      </c>
      <c r="AD20" s="2">
        <f t="shared" si="0"/>
        <v>0.29999999999999716</v>
      </c>
      <c r="AE20" s="138">
        <f t="shared" si="1"/>
        <v>6.7349926793558446E-3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42608</v>
      </c>
      <c r="X21" s="10">
        <v>34.32</v>
      </c>
      <c r="Y21" s="10">
        <v>34.619999999999997</v>
      </c>
      <c r="Z21" s="10">
        <v>34.01</v>
      </c>
      <c r="AA21" s="10">
        <v>34.15</v>
      </c>
      <c r="AB21" s="95">
        <v>337500</v>
      </c>
      <c r="AC21" s="10">
        <v>34.15</v>
      </c>
      <c r="AD21" s="2">
        <f t="shared" si="0"/>
        <v>0.60999999999999943</v>
      </c>
      <c r="AE21" s="138">
        <f t="shared" si="1"/>
        <v>-1.4619883040937198E-3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42607</v>
      </c>
      <c r="X22" s="10">
        <v>33.82</v>
      </c>
      <c r="Y22" s="10">
        <v>34.380000000000003</v>
      </c>
      <c r="Z22" s="10">
        <v>33.81</v>
      </c>
      <c r="AA22" s="10">
        <v>34.200000000000003</v>
      </c>
      <c r="AB22" s="95">
        <v>455400</v>
      </c>
      <c r="AC22" s="10">
        <v>34.200000000000003</v>
      </c>
      <c r="AD22" s="2">
        <f t="shared" si="0"/>
        <v>0.57000000000000028</v>
      </c>
      <c r="AE22" s="138">
        <f t="shared" si="1"/>
        <v>3.815673613149384E-3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42606</v>
      </c>
      <c r="X23" s="10">
        <v>34.17</v>
      </c>
      <c r="Y23" s="10">
        <v>34.409999999999997</v>
      </c>
      <c r="Z23" s="10">
        <v>34.01</v>
      </c>
      <c r="AA23" s="10">
        <v>34.07</v>
      </c>
      <c r="AB23" s="95">
        <v>472900</v>
      </c>
      <c r="AC23" s="10">
        <v>34.07</v>
      </c>
      <c r="AD23" s="2">
        <f t="shared" si="0"/>
        <v>0.39999999999999858</v>
      </c>
      <c r="AE23" s="138">
        <f t="shared" si="1"/>
        <v>-6.7055393586005207E-3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42605</v>
      </c>
      <c r="X24" s="10">
        <v>33.82</v>
      </c>
      <c r="Y24" s="10">
        <v>34.380000000000003</v>
      </c>
      <c r="Z24" s="10">
        <v>33.82</v>
      </c>
      <c r="AA24" s="10">
        <v>34.299999999999997</v>
      </c>
      <c r="AB24" s="95">
        <v>491200</v>
      </c>
      <c r="AC24" s="10">
        <v>34.299999999999997</v>
      </c>
      <c r="AD24" s="2">
        <f t="shared" si="0"/>
        <v>0.56000000000000227</v>
      </c>
      <c r="AE24" s="138">
        <f t="shared" si="1"/>
        <v>1.9619500594530326E-2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42604</v>
      </c>
      <c r="X25" s="10">
        <v>33.24</v>
      </c>
      <c r="Y25" s="10">
        <v>33.659999999999997</v>
      </c>
      <c r="Z25" s="10">
        <v>33.229999999999997</v>
      </c>
      <c r="AA25" s="10">
        <v>33.64</v>
      </c>
      <c r="AB25" s="95">
        <v>266900</v>
      </c>
      <c r="AC25" s="10">
        <v>33.64</v>
      </c>
      <c r="AD25" s="2">
        <f t="shared" si="0"/>
        <v>0.42999999999999972</v>
      </c>
      <c r="AE25" s="138">
        <f t="shared" si="1"/>
        <v>-2.3724792408066353E-3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42601</v>
      </c>
      <c r="X26" s="10">
        <v>33.36</v>
      </c>
      <c r="Y26" s="10">
        <v>33.81</v>
      </c>
      <c r="Z26" s="10">
        <v>33.159999999999997</v>
      </c>
      <c r="AA26" s="10">
        <v>33.72</v>
      </c>
      <c r="AB26" s="95">
        <v>281600</v>
      </c>
      <c r="AC26" s="10">
        <v>33.72</v>
      </c>
      <c r="AD26" s="2">
        <f t="shared" si="0"/>
        <v>0.65000000000000568</v>
      </c>
      <c r="AE26" s="138">
        <f t="shared" si="1"/>
        <v>3.5714285714285587E-3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42600</v>
      </c>
      <c r="X27" s="10">
        <v>33.590000000000003</v>
      </c>
      <c r="Y27" s="10">
        <v>33.72</v>
      </c>
      <c r="Z27" s="10">
        <v>33.5</v>
      </c>
      <c r="AA27" s="10">
        <v>33.6</v>
      </c>
      <c r="AB27" s="95">
        <v>328700</v>
      </c>
      <c r="AC27" s="10">
        <v>33.6</v>
      </c>
      <c r="AD27" s="2">
        <f t="shared" si="0"/>
        <v>0.21999999999999886</v>
      </c>
      <c r="AE27" s="138">
        <f t="shared" si="1"/>
        <v>-8.9206066012492702E-4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42599</v>
      </c>
      <c r="X28" s="10">
        <v>33.5</v>
      </c>
      <c r="Y28" s="10">
        <v>33.67</v>
      </c>
      <c r="Z28" s="10">
        <v>33.33</v>
      </c>
      <c r="AA28" s="10">
        <v>33.630000000000003</v>
      </c>
      <c r="AB28" s="95">
        <v>324900</v>
      </c>
      <c r="AC28" s="10">
        <v>33.630000000000003</v>
      </c>
      <c r="AD28" s="2">
        <f t="shared" si="0"/>
        <v>0.34000000000000341</v>
      </c>
      <c r="AE28" s="138">
        <f t="shared" si="1"/>
        <v>2.6833631484795006E-3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42598</v>
      </c>
      <c r="X29" s="10">
        <v>33.700000000000003</v>
      </c>
      <c r="Y29" s="10">
        <v>33.770000000000003</v>
      </c>
      <c r="Z29" s="10">
        <v>33.42</v>
      </c>
      <c r="AA29" s="10">
        <v>33.54</v>
      </c>
      <c r="AB29" s="95">
        <v>251900</v>
      </c>
      <c r="AC29" s="10">
        <v>33.54</v>
      </c>
      <c r="AD29" s="2">
        <f t="shared" si="0"/>
        <v>0.35000000000000142</v>
      </c>
      <c r="AE29" s="138">
        <f t="shared" si="1"/>
        <v>-5.3380782918149849E-3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42597</v>
      </c>
      <c r="X30" s="10">
        <v>33.659999999999997</v>
      </c>
      <c r="Y30" s="10">
        <v>33.840000000000003</v>
      </c>
      <c r="Z30" s="10">
        <v>33.53</v>
      </c>
      <c r="AA30" s="10">
        <v>33.72</v>
      </c>
      <c r="AB30" s="95">
        <v>416800</v>
      </c>
      <c r="AC30" s="10">
        <v>33.72</v>
      </c>
      <c r="AD30" s="2">
        <f t="shared" si="0"/>
        <v>0.31000000000000227</v>
      </c>
      <c r="AE30" s="138">
        <f t="shared" si="1"/>
        <v>5.966587112171684E-3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42594</v>
      </c>
      <c r="X31" s="10">
        <v>33.74</v>
      </c>
      <c r="Y31" s="10">
        <v>33.89</v>
      </c>
      <c r="Z31" s="10">
        <v>33.43</v>
      </c>
      <c r="AA31" s="10">
        <v>33.520000000000003</v>
      </c>
      <c r="AB31" s="95">
        <v>300900</v>
      </c>
      <c r="AC31" s="10">
        <v>33.520000000000003</v>
      </c>
      <c r="AD31" s="2">
        <f t="shared" si="0"/>
        <v>0.46000000000000085</v>
      </c>
      <c r="AE31" s="138">
        <f t="shared" si="1"/>
        <v>-1.0625737898465104E-2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42593</v>
      </c>
      <c r="X32" s="10">
        <v>33.659999999999997</v>
      </c>
      <c r="Y32" s="10">
        <v>34.06</v>
      </c>
      <c r="Z32" s="10">
        <v>33.659999999999997</v>
      </c>
      <c r="AA32" s="10">
        <v>33.880000000000003</v>
      </c>
      <c r="AB32" s="95">
        <v>398400</v>
      </c>
      <c r="AC32" s="10">
        <v>33.880000000000003</v>
      </c>
      <c r="AD32" s="2">
        <f t="shared" si="0"/>
        <v>0.40000000000000568</v>
      </c>
      <c r="AE32" s="138" t="e">
        <f t="shared" si="1"/>
        <v>#DIV/0!</v>
      </c>
    </row>
    <row r="33" spans="1:31" x14ac:dyDescent="0.25">
      <c r="W33" s="133">
        <v>42593</v>
      </c>
      <c r="X33" s="10" t="s">
        <v>142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W34" s="133">
        <v>42592</v>
      </c>
      <c r="X34" s="10">
        <v>34.01</v>
      </c>
      <c r="Y34" s="10">
        <v>34.07</v>
      </c>
      <c r="Z34" s="10">
        <v>33.67</v>
      </c>
      <c r="AA34" s="10">
        <v>33.729999999999997</v>
      </c>
      <c r="AB34" s="95">
        <v>319300</v>
      </c>
      <c r="AC34" s="10">
        <v>33.47</v>
      </c>
      <c r="AD34" s="2">
        <f t="shared" si="0"/>
        <v>0.39999999999999858</v>
      </c>
      <c r="AE34" s="138">
        <f t="shared" si="1"/>
        <v>-4.4616299821534922E-3</v>
      </c>
    </row>
    <row r="35" spans="1:31" x14ac:dyDescent="0.25">
      <c r="W35" s="133">
        <v>42591</v>
      </c>
      <c r="X35" s="10">
        <v>34.049999999999997</v>
      </c>
      <c r="Y35" s="10">
        <v>34.21</v>
      </c>
      <c r="Z35" s="10">
        <v>33.79</v>
      </c>
      <c r="AA35" s="10">
        <v>33.880000000000003</v>
      </c>
      <c r="AB35" s="95">
        <v>346800</v>
      </c>
      <c r="AC35" s="10">
        <v>33.619999999999997</v>
      </c>
      <c r="AD35" s="2">
        <f t="shared" si="0"/>
        <v>0.42000000000000171</v>
      </c>
      <c r="AE35" s="138">
        <f t="shared" si="1"/>
        <v>-8.2595870206489952E-3</v>
      </c>
    </row>
    <row r="36" spans="1:31" x14ac:dyDescent="0.25">
      <c r="L36" t="s">
        <v>221</v>
      </c>
      <c r="M36" s="2">
        <f>M47+K47-F47</f>
        <v>529.88000000000284</v>
      </c>
      <c r="W36" s="133">
        <v>42590</v>
      </c>
      <c r="X36" s="10">
        <v>34.130000000000003</v>
      </c>
      <c r="Y36" s="10">
        <v>34.369999999999997</v>
      </c>
      <c r="Z36" s="10">
        <v>34.03</v>
      </c>
      <c r="AA36" s="10">
        <v>34.159999999999997</v>
      </c>
      <c r="AB36" s="95">
        <v>517700</v>
      </c>
      <c r="AC36" s="10">
        <v>33.9</v>
      </c>
      <c r="AD36" s="2">
        <f t="shared" si="0"/>
        <v>0.33999999999999631</v>
      </c>
      <c r="AE36" s="138">
        <f t="shared" si="1"/>
        <v>4.4444444444444731E-3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42587</v>
      </c>
      <c r="X37" s="10">
        <v>33.57</v>
      </c>
      <c r="Y37" s="10">
        <v>34.119999999999997</v>
      </c>
      <c r="Z37" s="10">
        <v>33.520000000000003</v>
      </c>
      <c r="AA37" s="10">
        <v>34.01</v>
      </c>
      <c r="AB37" s="95">
        <v>482500</v>
      </c>
      <c r="AC37" s="10">
        <v>33.75</v>
      </c>
      <c r="AD37" s="2">
        <f t="shared" si="0"/>
        <v>0.59999999999999432</v>
      </c>
      <c r="AE37" s="138">
        <f t="shared" si="1"/>
        <v>1.9637462235649439E-2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42586</v>
      </c>
      <c r="X38" s="10">
        <v>33.35</v>
      </c>
      <c r="Y38" s="10">
        <v>33.69</v>
      </c>
      <c r="Z38" s="10">
        <v>33.33</v>
      </c>
      <c r="AA38" s="10">
        <v>33.36</v>
      </c>
      <c r="AB38" s="95">
        <v>665800</v>
      </c>
      <c r="AC38" s="10">
        <v>33.1</v>
      </c>
      <c r="AD38" s="2">
        <f t="shared" si="0"/>
        <v>0.35999999999999943</v>
      </c>
      <c r="AE38" s="138">
        <f t="shared" si="1"/>
        <v>-1.8094089264172331E-3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42585</v>
      </c>
      <c r="X39" s="10">
        <v>33.28</v>
      </c>
      <c r="Y39" s="10">
        <v>33.590000000000003</v>
      </c>
      <c r="Z39" s="10">
        <v>33.14</v>
      </c>
      <c r="AA39" s="10">
        <v>33.42</v>
      </c>
      <c r="AB39" s="95">
        <v>838600</v>
      </c>
      <c r="AC39" s="10">
        <v>33.159999999999997</v>
      </c>
      <c r="AD39" s="2">
        <f t="shared" si="0"/>
        <v>0.45000000000000284</v>
      </c>
      <c r="AE39" s="138">
        <f t="shared" si="1"/>
        <v>2.4183796856105388E-3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42584</v>
      </c>
      <c r="X40" s="10">
        <v>33.57</v>
      </c>
      <c r="Y40" s="10">
        <v>33.770000000000003</v>
      </c>
      <c r="Z40" s="10">
        <v>33.159999999999997</v>
      </c>
      <c r="AA40" s="10">
        <v>33.340000000000003</v>
      </c>
      <c r="AB40" s="95">
        <v>876700</v>
      </c>
      <c r="AC40" s="10">
        <v>33.08</v>
      </c>
      <c r="AD40" s="2">
        <f t="shared" si="0"/>
        <v>0.61000000000000654</v>
      </c>
      <c r="AE40" s="138">
        <f t="shared" si="1"/>
        <v>-8.0959520239880511E-3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42583</v>
      </c>
      <c r="X41" s="10">
        <v>33.36</v>
      </c>
      <c r="Y41" s="10">
        <v>33.81</v>
      </c>
      <c r="Z41" s="10">
        <v>33.159999999999997</v>
      </c>
      <c r="AA41" s="10">
        <v>33.61</v>
      </c>
      <c r="AB41" s="95">
        <v>1048400</v>
      </c>
      <c r="AC41" s="10">
        <v>33.35</v>
      </c>
      <c r="AD41" s="2">
        <f t="shared" si="0"/>
        <v>0.65000000000000568</v>
      </c>
      <c r="AE41" s="138">
        <f t="shared" si="1"/>
        <v>4.8207291352817538E-3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42580</v>
      </c>
      <c r="X42" s="10">
        <v>33.28</v>
      </c>
      <c r="Y42" s="10">
        <v>33.619999999999997</v>
      </c>
      <c r="Z42" s="10">
        <v>32.729999999999997</v>
      </c>
      <c r="AA42" s="10">
        <v>33.450000000000003</v>
      </c>
      <c r="AB42" s="95">
        <v>928400</v>
      </c>
      <c r="AC42" s="10">
        <v>33.19</v>
      </c>
      <c r="AD42" s="2">
        <f t="shared" si="0"/>
        <v>0.89000000000000057</v>
      </c>
      <c r="AE42" s="138">
        <f t="shared" si="1"/>
        <v>3.0220610456328512E-3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36.585999999999999</v>
      </c>
      <c r="T43" s="93" t="s">
        <v>98</v>
      </c>
      <c r="U43" s="439">
        <v>33.67</v>
      </c>
      <c r="W43" s="133">
        <v>42579</v>
      </c>
      <c r="X43" s="10">
        <v>31.54</v>
      </c>
      <c r="Y43" s="10">
        <v>33.590000000000003</v>
      </c>
      <c r="Z43" s="10">
        <v>31.54</v>
      </c>
      <c r="AA43" s="10">
        <v>33.35</v>
      </c>
      <c r="AB43" s="95">
        <v>1388000</v>
      </c>
      <c r="AC43" s="10">
        <v>33.090000000000003</v>
      </c>
      <c r="AD43" s="2">
        <f t="shared" si="0"/>
        <v>2.0500000000000043</v>
      </c>
      <c r="AE43" s="138">
        <f t="shared" si="1"/>
        <v>2.8917910447761486E-2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36.253399999999999</v>
      </c>
      <c r="T44" s="93" t="s">
        <v>99</v>
      </c>
      <c r="U44" s="439">
        <v>33.49</v>
      </c>
      <c r="W44" s="133">
        <v>42578</v>
      </c>
      <c r="X44" s="10">
        <v>32.08</v>
      </c>
      <c r="Y44" s="10">
        <v>32.85</v>
      </c>
      <c r="Z44" s="10">
        <v>32.020000000000003</v>
      </c>
      <c r="AA44" s="10">
        <v>32.409999999999997</v>
      </c>
      <c r="AB44" s="95">
        <v>1261000</v>
      </c>
      <c r="AC44" s="10">
        <v>32.159999999999997</v>
      </c>
      <c r="AD44" s="2">
        <f t="shared" si="0"/>
        <v>0.82999999999999829</v>
      </c>
      <c r="AE44" s="138">
        <f t="shared" si="1"/>
        <v>1.3232514177693666E-2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35.9208</v>
      </c>
      <c r="T45" s="93" t="s">
        <v>100</v>
      </c>
      <c r="U45" s="439" t="s">
        <v>540</v>
      </c>
      <c r="W45" s="133">
        <v>42577</v>
      </c>
      <c r="X45" s="10">
        <v>31.2</v>
      </c>
      <c r="Y45" s="10">
        <v>32.03</v>
      </c>
      <c r="Z45" s="10">
        <v>31.04</v>
      </c>
      <c r="AA45" s="10">
        <v>31.99</v>
      </c>
      <c r="AB45" s="95">
        <v>530400</v>
      </c>
      <c r="AC45" s="10">
        <v>31.74</v>
      </c>
      <c r="AD45" s="2">
        <f t="shared" si="0"/>
        <v>0.99000000000000199</v>
      </c>
      <c r="AE45" s="138">
        <f t="shared" si="1"/>
        <v>2.7516995791518228E-2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35.588200000000001</v>
      </c>
      <c r="Q46" s="2"/>
      <c r="T46" s="93" t="s">
        <v>101</v>
      </c>
      <c r="U46" s="439" t="s">
        <v>541</v>
      </c>
      <c r="W46" s="133">
        <v>42576</v>
      </c>
      <c r="X46" s="10">
        <v>31.04</v>
      </c>
      <c r="Y46" s="10">
        <v>31.19</v>
      </c>
      <c r="Z46" s="10">
        <v>30.84</v>
      </c>
      <c r="AA46" s="10">
        <v>31.13</v>
      </c>
      <c r="AB46" s="95">
        <v>477100</v>
      </c>
      <c r="AC46" s="10">
        <v>30.89</v>
      </c>
      <c r="AD46" s="2">
        <f t="shared" si="0"/>
        <v>0.35000000000000142</v>
      </c>
      <c r="AE46" s="138">
        <f t="shared" si="1"/>
        <v>2.271252433484694E-3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35.255600000000001</v>
      </c>
      <c r="Q47" s="2"/>
      <c r="T47" s="93" t="s">
        <v>102</v>
      </c>
      <c r="U47" s="439">
        <v>34.33</v>
      </c>
      <c r="W47" s="133">
        <v>42573</v>
      </c>
      <c r="X47" s="10">
        <v>30.51</v>
      </c>
      <c r="Y47" s="10">
        <v>31.16</v>
      </c>
      <c r="Z47" s="10">
        <v>30.47</v>
      </c>
      <c r="AA47" s="10">
        <v>31.06</v>
      </c>
      <c r="AB47" s="95">
        <v>561600</v>
      </c>
      <c r="AC47" s="10">
        <v>30.82</v>
      </c>
      <c r="AD47" s="2">
        <f t="shared" si="0"/>
        <v>0.69000000000000128</v>
      </c>
      <c r="AE47" s="138">
        <f t="shared" si="1"/>
        <v>5.8746736292427659E-3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34.923000000000002</v>
      </c>
      <c r="Q48" s="2"/>
      <c r="T48" s="93" t="s">
        <v>103</v>
      </c>
      <c r="U48" s="439">
        <v>1.41367</v>
      </c>
      <c r="W48" s="133">
        <v>42572</v>
      </c>
      <c r="X48" s="10">
        <v>31.38</v>
      </c>
      <c r="Y48" s="10">
        <v>31.4</v>
      </c>
      <c r="Z48" s="10">
        <v>30.61</v>
      </c>
      <c r="AA48" s="10">
        <v>30.88</v>
      </c>
      <c r="AB48" s="95">
        <v>991600</v>
      </c>
      <c r="AC48" s="10">
        <v>30.64</v>
      </c>
      <c r="AD48" s="2">
        <f t="shared" si="0"/>
        <v>0.78999999999999915</v>
      </c>
      <c r="AE48" s="138">
        <f t="shared" si="1"/>
        <v>-2.2959183673469385E-2</v>
      </c>
    </row>
    <row r="49" spans="15:31" x14ac:dyDescent="0.25">
      <c r="O49" s="83">
        <v>1.04</v>
      </c>
      <c r="P49" s="83">
        <f t="shared" si="5"/>
        <v>34.590400000000002</v>
      </c>
      <c r="Q49" s="2"/>
      <c r="T49" s="93" t="s">
        <v>123</v>
      </c>
      <c r="U49" s="439" t="s">
        <v>311</v>
      </c>
      <c r="W49" s="133">
        <v>42571</v>
      </c>
      <c r="X49" s="10">
        <v>31.45</v>
      </c>
      <c r="Y49" s="10">
        <v>31.84</v>
      </c>
      <c r="Z49" s="10">
        <v>31.38</v>
      </c>
      <c r="AA49" s="10">
        <v>31.6</v>
      </c>
      <c r="AB49" s="95">
        <v>443800</v>
      </c>
      <c r="AC49" s="10">
        <v>31.36</v>
      </c>
      <c r="AD49" s="2">
        <f t="shared" si="0"/>
        <v>0.46000000000000085</v>
      </c>
      <c r="AE49" s="138">
        <f t="shared" si="1"/>
        <v>2.2371364653244186E-3</v>
      </c>
    </row>
    <row r="50" spans="15:31" x14ac:dyDescent="0.25">
      <c r="O50" s="83">
        <v>1.03</v>
      </c>
      <c r="P50" s="83">
        <f t="shared" si="5"/>
        <v>34.257799999999996</v>
      </c>
      <c r="Q50" s="2"/>
      <c r="T50" s="93"/>
      <c r="U50" s="439"/>
      <c r="W50" s="133">
        <v>42570</v>
      </c>
      <c r="X50" s="10">
        <v>31.46</v>
      </c>
      <c r="Y50" s="10">
        <v>31.7</v>
      </c>
      <c r="Z50" s="10">
        <v>31.42</v>
      </c>
      <c r="AA50" s="10">
        <v>31.53</v>
      </c>
      <c r="AB50" s="95">
        <v>439400</v>
      </c>
      <c r="AC50" s="10">
        <v>31.29</v>
      </c>
      <c r="AD50" s="2">
        <f t="shared" si="0"/>
        <v>0.27999999999999758</v>
      </c>
      <c r="AE50" s="138">
        <f t="shared" si="1"/>
        <v>-5.4036872218691245E-3</v>
      </c>
    </row>
    <row r="51" spans="15:31" x14ac:dyDescent="0.25">
      <c r="O51" s="83">
        <v>1.02</v>
      </c>
      <c r="P51" s="83">
        <f t="shared" si="5"/>
        <v>33.925199999999997</v>
      </c>
      <c r="Q51" s="2"/>
      <c r="T51" s="93" t="s">
        <v>105</v>
      </c>
      <c r="U51" s="439" t="s">
        <v>542</v>
      </c>
      <c r="W51" s="133">
        <v>42569</v>
      </c>
      <c r="X51" s="10">
        <v>31.36</v>
      </c>
      <c r="Y51" s="10">
        <v>31.81</v>
      </c>
      <c r="Z51" s="10">
        <v>31.36</v>
      </c>
      <c r="AA51" s="10">
        <v>31.7</v>
      </c>
      <c r="AB51" s="95">
        <v>330000</v>
      </c>
      <c r="AC51" s="10">
        <v>31.46</v>
      </c>
      <c r="AD51" s="2">
        <f t="shared" si="0"/>
        <v>0.44999999999999929</v>
      </c>
      <c r="AE51" s="138">
        <f t="shared" si="1"/>
        <v>-9.526833915527444E-4</v>
      </c>
    </row>
    <row r="52" spans="15:31" x14ac:dyDescent="0.25">
      <c r="O52" s="83">
        <v>1.01</v>
      </c>
      <c r="P52" s="83">
        <f t="shared" si="5"/>
        <v>33.592599999999997</v>
      </c>
      <c r="Q52" s="2"/>
      <c r="T52" s="93" t="s">
        <v>106</v>
      </c>
      <c r="U52" s="439" t="s">
        <v>257</v>
      </c>
      <c r="W52" s="133">
        <v>42566</v>
      </c>
      <c r="X52" s="10">
        <v>31.56</v>
      </c>
      <c r="Y52" s="10">
        <v>31.78</v>
      </c>
      <c r="Z52" s="10">
        <v>31.35</v>
      </c>
      <c r="AA52" s="10">
        <v>31.73</v>
      </c>
      <c r="AB52" s="95">
        <v>658000</v>
      </c>
      <c r="AC52" s="10">
        <v>31.49</v>
      </c>
      <c r="AD52" s="2">
        <f t="shared" si="0"/>
        <v>0.42999999999999972</v>
      </c>
      <c r="AE52" s="138">
        <f t="shared" si="1"/>
        <v>6.7135549872121558E-3</v>
      </c>
    </row>
    <row r="53" spans="15:31" x14ac:dyDescent="0.25">
      <c r="O53" s="83">
        <v>1</v>
      </c>
      <c r="P53" s="83">
        <f t="shared" si="5"/>
        <v>33.26</v>
      </c>
      <c r="Q53" s="2"/>
      <c r="T53" s="93" t="s">
        <v>107</v>
      </c>
      <c r="U53" s="440">
        <v>411753</v>
      </c>
      <c r="W53" s="133">
        <v>42565</v>
      </c>
      <c r="X53" s="10">
        <v>31.86</v>
      </c>
      <c r="Y53" s="10">
        <v>32.03</v>
      </c>
      <c r="Z53" s="10">
        <v>31.5</v>
      </c>
      <c r="AA53" s="10">
        <v>31.52</v>
      </c>
      <c r="AB53" s="95">
        <v>568400</v>
      </c>
      <c r="AC53" s="10">
        <v>31.28</v>
      </c>
      <c r="AD53" s="2">
        <f t="shared" si="0"/>
        <v>0.53000000000000114</v>
      </c>
      <c r="AE53" s="138">
        <f t="shared" si="1"/>
        <v>-3.1959092361766306E-4</v>
      </c>
    </row>
    <row r="54" spans="15:31" x14ac:dyDescent="0.25">
      <c r="O54" s="83">
        <v>0.99</v>
      </c>
      <c r="P54" s="83">
        <f t="shared" si="5"/>
        <v>32.927399999999999</v>
      </c>
      <c r="Q54" s="2"/>
      <c r="T54" s="93" t="s">
        <v>110</v>
      </c>
      <c r="U54" s="440">
        <v>609991</v>
      </c>
      <c r="W54" s="133">
        <v>42564</v>
      </c>
      <c r="X54" s="10">
        <v>32.06</v>
      </c>
      <c r="Y54" s="10">
        <v>32.06</v>
      </c>
      <c r="Z54" s="10">
        <v>31.25</v>
      </c>
      <c r="AA54" s="10">
        <v>31.53</v>
      </c>
      <c r="AB54" s="95">
        <v>607500</v>
      </c>
      <c r="AC54" s="10">
        <v>31.29</v>
      </c>
      <c r="AD54" s="2">
        <f t="shared" si="0"/>
        <v>0.81000000000000227</v>
      </c>
      <c r="AE54" s="138">
        <f t="shared" si="1"/>
        <v>-8.8691796008869561E-3</v>
      </c>
    </row>
    <row r="55" spans="15:31" x14ac:dyDescent="0.25">
      <c r="O55" s="83">
        <v>0.98</v>
      </c>
      <c r="P55" s="83">
        <f t="shared" si="5"/>
        <v>32.594799999999999</v>
      </c>
      <c r="Q55" s="2"/>
      <c r="T55" s="93" t="s">
        <v>108</v>
      </c>
      <c r="U55" s="439" t="s">
        <v>543</v>
      </c>
      <c r="W55" s="133">
        <v>42563</v>
      </c>
      <c r="X55" s="10">
        <v>31.76</v>
      </c>
      <c r="Y55" s="10">
        <v>31.89</v>
      </c>
      <c r="Z55" s="10">
        <v>31.35</v>
      </c>
      <c r="AA55" s="10">
        <v>31.82</v>
      </c>
      <c r="AB55" s="95">
        <v>738300</v>
      </c>
      <c r="AC55" s="10">
        <v>31.57</v>
      </c>
      <c r="AD55" s="2">
        <f t="shared" si="0"/>
        <v>0.53999999999999915</v>
      </c>
      <c r="AE55" s="138">
        <f t="shared" si="1"/>
        <v>1.7074742268041287E-2</v>
      </c>
    </row>
    <row r="56" spans="15:31" x14ac:dyDescent="0.25">
      <c r="O56" s="83">
        <v>0.97</v>
      </c>
      <c r="P56" s="83">
        <f t="shared" si="5"/>
        <v>32.2622</v>
      </c>
      <c r="Q56" s="2"/>
      <c r="T56" s="93" t="s">
        <v>111</v>
      </c>
      <c r="U56" s="439">
        <v>19.98</v>
      </c>
      <c r="W56" s="133">
        <v>42562</v>
      </c>
      <c r="X56" s="10">
        <v>31.5</v>
      </c>
      <c r="Y56" s="10">
        <v>31.62</v>
      </c>
      <c r="Z56" s="10">
        <v>31.02</v>
      </c>
      <c r="AA56" s="10">
        <v>31.28</v>
      </c>
      <c r="AB56" s="95">
        <v>700700</v>
      </c>
      <c r="AC56" s="10">
        <v>31.04</v>
      </c>
      <c r="AD56" s="2">
        <f t="shared" si="0"/>
        <v>0.60000000000000142</v>
      </c>
      <c r="AE56" s="138">
        <f t="shared" si="1"/>
        <v>1.9041365725541715E-2</v>
      </c>
    </row>
    <row r="57" spans="15:31" x14ac:dyDescent="0.25">
      <c r="O57" s="83">
        <v>0.96</v>
      </c>
      <c r="P57" s="83">
        <f t="shared" si="5"/>
        <v>31.929599999999997</v>
      </c>
      <c r="Q57" s="2"/>
      <c r="T57" s="93" t="s">
        <v>112</v>
      </c>
      <c r="U57" s="439">
        <v>1.67</v>
      </c>
      <c r="W57" s="133">
        <v>42559</v>
      </c>
      <c r="X57" s="10">
        <v>30.5</v>
      </c>
      <c r="Y57" s="10">
        <v>30.99</v>
      </c>
      <c r="Z57" s="10">
        <v>30.44</v>
      </c>
      <c r="AA57" s="10">
        <v>30.7</v>
      </c>
      <c r="AB57" s="95">
        <v>1109000</v>
      </c>
      <c r="AC57" s="10">
        <v>30.46</v>
      </c>
      <c r="AD57" s="2">
        <f t="shared" si="0"/>
        <v>0.54999999999999716</v>
      </c>
      <c r="AE57" s="138">
        <f t="shared" si="1"/>
        <v>2.317769566677863E-2</v>
      </c>
    </row>
    <row r="58" spans="15:31" x14ac:dyDescent="0.25">
      <c r="O58" s="83">
        <v>0.95</v>
      </c>
      <c r="P58" s="83">
        <f t="shared" si="5"/>
        <v>31.596999999999998</v>
      </c>
      <c r="Q58" s="2"/>
      <c r="T58" s="93" t="s">
        <v>109</v>
      </c>
      <c r="U58" s="439" t="s">
        <v>544</v>
      </c>
      <c r="W58" s="133">
        <v>42558</v>
      </c>
      <c r="X58" s="10">
        <v>30.16</v>
      </c>
      <c r="Y58" s="10">
        <v>30.63</v>
      </c>
      <c r="Z58" s="10">
        <v>29.65</v>
      </c>
      <c r="AA58" s="10">
        <v>30</v>
      </c>
      <c r="AB58" s="95">
        <v>804900</v>
      </c>
      <c r="AC58" s="10">
        <v>29.77</v>
      </c>
      <c r="AD58" s="2">
        <f t="shared" si="0"/>
        <v>0.98000000000000043</v>
      </c>
      <c r="AE58" s="138">
        <f t="shared" si="1"/>
        <v>-3.6813922356090378E-3</v>
      </c>
    </row>
    <row r="59" spans="15:31" x14ac:dyDescent="0.25">
      <c r="O59" s="83">
        <v>0.94</v>
      </c>
      <c r="P59" s="83">
        <f t="shared" si="5"/>
        <v>31.264399999999995</v>
      </c>
      <c r="W59" s="133">
        <v>42557</v>
      </c>
      <c r="X59" s="10">
        <v>29.85</v>
      </c>
      <c r="Y59" s="10">
        <v>30.22</v>
      </c>
      <c r="Z59" s="10">
        <v>29.31</v>
      </c>
      <c r="AA59" s="10">
        <v>30.11</v>
      </c>
      <c r="AB59" s="95">
        <v>1179700</v>
      </c>
      <c r="AC59" s="10">
        <v>29.88</v>
      </c>
      <c r="AD59" s="2">
        <f t="shared" si="0"/>
        <v>0.91000000000000014</v>
      </c>
      <c r="AE59" s="138">
        <f t="shared" si="1"/>
        <v>3.0211480362538623E-3</v>
      </c>
    </row>
    <row r="60" spans="15:31" x14ac:dyDescent="0.25">
      <c r="O60" s="83">
        <v>0.93</v>
      </c>
      <c r="P60" s="83">
        <f t="shared" si="5"/>
        <v>30.931799999999999</v>
      </c>
      <c r="W60" s="133">
        <v>42556</v>
      </c>
      <c r="X60" s="10">
        <v>30.57</v>
      </c>
      <c r="Y60" s="10">
        <v>30.76</v>
      </c>
      <c r="Z60" s="10">
        <v>29.75</v>
      </c>
      <c r="AA60" s="10">
        <v>30.02</v>
      </c>
      <c r="AB60" s="95">
        <v>645800</v>
      </c>
      <c r="AC60" s="10">
        <v>29.79</v>
      </c>
      <c r="AD60" s="2">
        <f t="shared" si="0"/>
        <v>1.0100000000000016</v>
      </c>
      <c r="AE60" s="138">
        <f t="shared" si="1"/>
        <v>-2.8375733855185992E-2</v>
      </c>
    </row>
    <row r="61" spans="15:31" x14ac:dyDescent="0.25">
      <c r="O61" s="83">
        <v>0.92</v>
      </c>
      <c r="P61" s="83">
        <f t="shared" si="5"/>
        <v>30.5992</v>
      </c>
      <c r="W61" s="133">
        <v>42552</v>
      </c>
      <c r="X61" s="10">
        <v>30.59</v>
      </c>
      <c r="Y61" s="10">
        <v>31.18</v>
      </c>
      <c r="Z61" s="10">
        <v>30.51</v>
      </c>
      <c r="AA61" s="10">
        <v>30.9</v>
      </c>
      <c r="AB61" s="95">
        <v>513500</v>
      </c>
      <c r="AC61" s="10">
        <v>30.66</v>
      </c>
      <c r="AD61" s="2">
        <f t="shared" si="0"/>
        <v>0.66999999999999815</v>
      </c>
      <c r="AE61" s="138">
        <f t="shared" si="1"/>
        <v>7.8895463510848529E-3</v>
      </c>
    </row>
    <row r="62" spans="15:31" x14ac:dyDescent="0.25">
      <c r="O62" s="83">
        <v>0.91</v>
      </c>
      <c r="P62" s="83">
        <f t="shared" si="5"/>
        <v>30.2666</v>
      </c>
      <c r="W62" s="133">
        <v>42551</v>
      </c>
      <c r="X62" s="10">
        <v>29.94</v>
      </c>
      <c r="Y62" s="10">
        <v>30.68</v>
      </c>
      <c r="Z62" s="10">
        <v>29.76</v>
      </c>
      <c r="AA62" s="10">
        <v>30.66</v>
      </c>
      <c r="AB62" s="95">
        <v>803700</v>
      </c>
      <c r="AC62" s="10">
        <v>30.42</v>
      </c>
      <c r="AD62" s="2">
        <f t="shared" si="0"/>
        <v>0.91999999999999815</v>
      </c>
      <c r="AE62" s="138">
        <f t="shared" si="1"/>
        <v>3.1536113936927901E-2</v>
      </c>
    </row>
    <row r="63" spans="15:31" x14ac:dyDescent="0.25">
      <c r="O63" s="83">
        <v>0.9</v>
      </c>
      <c r="P63" s="83">
        <f t="shared" si="5"/>
        <v>29.933999999999997</v>
      </c>
      <c r="W63" s="133">
        <v>42550</v>
      </c>
      <c r="X63" s="10">
        <v>30</v>
      </c>
      <c r="Y63" s="10">
        <v>30.19</v>
      </c>
      <c r="Z63" s="10">
        <v>29.5</v>
      </c>
      <c r="AA63" s="10">
        <v>29.72</v>
      </c>
      <c r="AB63" s="95">
        <v>910500</v>
      </c>
      <c r="AC63" s="10">
        <v>29.49</v>
      </c>
      <c r="AD63" s="2">
        <f t="shared" si="0"/>
        <v>0.69000000000000128</v>
      </c>
      <c r="AE63" s="138">
        <f t="shared" si="1"/>
        <v>4.7700170357749538E-3</v>
      </c>
    </row>
    <row r="64" spans="15:31" x14ac:dyDescent="0.25">
      <c r="W64" s="133">
        <v>42549</v>
      </c>
      <c r="X64" s="10">
        <v>29.44</v>
      </c>
      <c r="Y64" s="10">
        <v>29.72</v>
      </c>
      <c r="Z64" s="10">
        <v>29.17</v>
      </c>
      <c r="AA64" s="10">
        <v>29.58</v>
      </c>
      <c r="AB64" s="95">
        <v>1352500</v>
      </c>
      <c r="AC64" s="10">
        <v>29.35</v>
      </c>
      <c r="AD64" s="2">
        <f t="shared" si="0"/>
        <v>0.54999999999999716</v>
      </c>
      <c r="AE64" s="138">
        <f t="shared" si="1"/>
        <v>2.0869565217391362E-2</v>
      </c>
    </row>
    <row r="65" spans="23:31" x14ac:dyDescent="0.25">
      <c r="W65" s="133">
        <v>42548</v>
      </c>
      <c r="X65" s="10">
        <v>29.98</v>
      </c>
      <c r="Y65" s="10">
        <v>30</v>
      </c>
      <c r="Z65" s="10">
        <v>28.72</v>
      </c>
      <c r="AA65" s="10">
        <v>28.97</v>
      </c>
      <c r="AB65" s="95">
        <v>1003800</v>
      </c>
      <c r="AC65" s="10">
        <v>28.75</v>
      </c>
      <c r="AD65" s="2">
        <f t="shared" si="0"/>
        <v>1.2800000000000011</v>
      </c>
      <c r="AE65" s="138">
        <f t="shared" si="1"/>
        <v>-4.8328368090036489E-2</v>
      </c>
    </row>
    <row r="66" spans="23:31" x14ac:dyDescent="0.25">
      <c r="W66" s="133">
        <v>42545</v>
      </c>
      <c r="X66" s="10">
        <v>31.91</v>
      </c>
      <c r="Y66" s="10">
        <v>32.01</v>
      </c>
      <c r="Z66" s="10">
        <v>30.42</v>
      </c>
      <c r="AA66" s="10">
        <v>30.44</v>
      </c>
      <c r="AB66" s="95">
        <v>1182600</v>
      </c>
      <c r="AC66" s="10">
        <v>30.21</v>
      </c>
      <c r="AD66" s="2">
        <f t="shared" si="0"/>
        <v>1.5899999999999963</v>
      </c>
      <c r="AE66" s="138">
        <f t="shared" si="1"/>
        <v>-9.0060240963855454E-2</v>
      </c>
    </row>
    <row r="67" spans="23:31" x14ac:dyDescent="0.25">
      <c r="W67" s="133">
        <v>42544</v>
      </c>
      <c r="X67" s="10">
        <v>33.17</v>
      </c>
      <c r="Y67" s="10">
        <v>33.47</v>
      </c>
      <c r="Z67" s="10">
        <v>33.17</v>
      </c>
      <c r="AA67" s="10">
        <v>33.46</v>
      </c>
      <c r="AB67" s="95">
        <v>462100</v>
      </c>
      <c r="AC67" s="10">
        <v>33.200000000000003</v>
      </c>
      <c r="AD67" s="2">
        <f>Y67-Z67</f>
        <v>0.29999999999999716</v>
      </c>
      <c r="AE67" s="138">
        <f>AC67/AC68-1</f>
        <v>2.5324274243360145E-2</v>
      </c>
    </row>
    <row r="68" spans="23:31" x14ac:dyDescent="0.25">
      <c r="W68" s="133">
        <v>42543</v>
      </c>
      <c r="X68" s="10">
        <v>32.85</v>
      </c>
      <c r="Y68" s="10">
        <v>32.9</v>
      </c>
      <c r="Z68" s="10">
        <v>32.49</v>
      </c>
      <c r="AA68" s="10">
        <v>32.630000000000003</v>
      </c>
      <c r="AB68" s="95">
        <v>484300</v>
      </c>
      <c r="AC68" s="10">
        <v>32.380000000000003</v>
      </c>
      <c r="AD68" s="2">
        <f>Y68-Z68</f>
        <v>0.40999999999999659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/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42636</v>
      </c>
      <c r="X2" s="10">
        <v>102.1</v>
      </c>
      <c r="Y2" s="10">
        <v>103</v>
      </c>
      <c r="Z2" s="10">
        <v>101.91</v>
      </c>
      <c r="AA2" s="10">
        <v>102.56</v>
      </c>
      <c r="AB2" s="95">
        <v>2635200</v>
      </c>
      <c r="AC2" s="10">
        <v>102.56</v>
      </c>
      <c r="AD2" s="2">
        <f>Y2-Z2</f>
        <v>1.0900000000000034</v>
      </c>
      <c r="AE2" s="138">
        <f>AC2/AC3-1</f>
        <v>-4.2718446601941462E-3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102.56</v>
      </c>
      <c r="W3" s="133">
        <v>42635</v>
      </c>
      <c r="X3" s="10">
        <v>102.73</v>
      </c>
      <c r="Y3" s="10">
        <v>103.48</v>
      </c>
      <c r="Z3" s="10">
        <v>102.62</v>
      </c>
      <c r="AA3" s="10">
        <v>103</v>
      </c>
      <c r="AB3" s="95">
        <v>3574600</v>
      </c>
      <c r="AC3" s="10">
        <v>103</v>
      </c>
      <c r="AD3" s="2">
        <f t="shared" ref="AD3:AD66" si="0">Y3-Z3</f>
        <v>0.85999999999999943</v>
      </c>
      <c r="AE3" s="138">
        <f t="shared" ref="AE3:AE66" si="1">AC3/AC4-1</f>
        <v>1.0200078462142104E-2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102.56</v>
      </c>
      <c r="R4" s="529">
        <v>-4.3E-3</v>
      </c>
      <c r="W4" s="133">
        <v>42634</v>
      </c>
      <c r="X4" s="10">
        <v>100.65</v>
      </c>
      <c r="Y4" s="10">
        <v>102.08</v>
      </c>
      <c r="Z4" s="10">
        <v>100.47</v>
      </c>
      <c r="AA4" s="10">
        <v>101.96</v>
      </c>
      <c r="AB4" s="95">
        <v>3144800</v>
      </c>
      <c r="AC4" s="10">
        <v>101.96</v>
      </c>
      <c r="AD4" s="2">
        <f t="shared" si="0"/>
        <v>1.6099999999999994</v>
      </c>
      <c r="AE4" s="138">
        <f t="shared" si="1"/>
        <v>1.7158818834796419E-2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42633</v>
      </c>
      <c r="X5" s="10">
        <v>100.77</v>
      </c>
      <c r="Y5" s="10">
        <v>101.5</v>
      </c>
      <c r="Z5" s="10">
        <v>100.24</v>
      </c>
      <c r="AA5" s="10">
        <v>100.24</v>
      </c>
      <c r="AB5" s="95">
        <v>3110100</v>
      </c>
      <c r="AC5" s="10">
        <v>100.24</v>
      </c>
      <c r="AD5" s="2">
        <f t="shared" si="0"/>
        <v>1.2600000000000051</v>
      </c>
      <c r="AE5" s="138">
        <f t="shared" si="1"/>
        <v>-1.9912385503784158E-3</v>
      </c>
    </row>
    <row r="6" spans="1:31" x14ac:dyDescent="0.25">
      <c r="O6" s="11" t="s">
        <v>64</v>
      </c>
      <c r="Q6" s="2">
        <f>Q3*Q2</f>
        <v>0</v>
      </c>
      <c r="W6" s="133">
        <v>42632</v>
      </c>
      <c r="X6" s="10">
        <v>100.5</v>
      </c>
      <c r="Y6" s="10">
        <v>101.18</v>
      </c>
      <c r="Z6" s="10">
        <v>100.23</v>
      </c>
      <c r="AA6" s="10">
        <v>100.44</v>
      </c>
      <c r="AB6" s="95">
        <v>3316100</v>
      </c>
      <c r="AC6" s="10">
        <v>100.44</v>
      </c>
      <c r="AD6" s="2">
        <f t="shared" si="0"/>
        <v>0.95000000000000284</v>
      </c>
      <c r="AE6" s="138">
        <f t="shared" si="1"/>
        <v>3.3966033966035258E-3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42629</v>
      </c>
      <c r="X7" s="10">
        <v>102.57</v>
      </c>
      <c r="Y7" s="10">
        <v>102.57</v>
      </c>
      <c r="Z7" s="10">
        <v>99.85</v>
      </c>
      <c r="AA7" s="10">
        <v>100.1</v>
      </c>
      <c r="AB7" s="95">
        <v>7724200</v>
      </c>
      <c r="AC7" s="10">
        <v>100.1</v>
      </c>
      <c r="AD7" s="2">
        <f t="shared" si="0"/>
        <v>2.7199999999999989</v>
      </c>
      <c r="AE7" s="138">
        <f t="shared" si="1"/>
        <v>-2.5411352351280336E-2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42628</v>
      </c>
      <c r="X8" s="10">
        <v>101.44</v>
      </c>
      <c r="Y8" s="10">
        <v>102.91</v>
      </c>
      <c r="Z8" s="10">
        <v>101.26</v>
      </c>
      <c r="AA8" s="10">
        <v>102.71</v>
      </c>
      <c r="AB8" s="95">
        <v>3139900</v>
      </c>
      <c r="AC8" s="10">
        <v>102.71</v>
      </c>
      <c r="AD8" s="2">
        <f t="shared" si="0"/>
        <v>1.6499999999999915</v>
      </c>
      <c r="AE8" s="138">
        <f t="shared" si="1"/>
        <v>1.0328546134172667E-2</v>
      </c>
    </row>
    <row r="9" spans="1:31" x14ac:dyDescent="0.25">
      <c r="O9" s="11" t="s">
        <v>222</v>
      </c>
      <c r="Q9" s="138">
        <f>IF(Q2=0, 0, Q8/Q6)</f>
        <v>0</v>
      </c>
      <c r="W9" s="133">
        <v>42627</v>
      </c>
      <c r="X9" s="10">
        <v>102.19</v>
      </c>
      <c r="Y9" s="10">
        <v>102.86</v>
      </c>
      <c r="Z9" s="10">
        <v>101.44</v>
      </c>
      <c r="AA9" s="10">
        <v>101.66</v>
      </c>
      <c r="AB9" s="95">
        <v>4092200</v>
      </c>
      <c r="AC9" s="10">
        <v>101.66</v>
      </c>
      <c r="AD9" s="2">
        <f t="shared" si="0"/>
        <v>1.4200000000000017</v>
      </c>
      <c r="AE9" s="138">
        <f t="shared" si="1"/>
        <v>-6.4503518373729696E-3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42626</v>
      </c>
      <c r="X10" s="10">
        <v>103.07</v>
      </c>
      <c r="Y10" s="10">
        <v>103.35</v>
      </c>
      <c r="Z10" s="10">
        <v>102.05</v>
      </c>
      <c r="AA10" s="10">
        <v>102.32</v>
      </c>
      <c r="AB10" s="95">
        <v>3543300</v>
      </c>
      <c r="AC10" s="10">
        <v>102.32</v>
      </c>
      <c r="AD10" s="2">
        <f t="shared" si="0"/>
        <v>1.2999999999999972</v>
      </c>
      <c r="AE10" s="138">
        <f t="shared" si="1"/>
        <v>-1.6437566086705879E-2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2.5700000000000001E-2</v>
      </c>
      <c r="W11" s="133">
        <v>42625</v>
      </c>
      <c r="X11" s="10">
        <v>102.2</v>
      </c>
      <c r="Y11" s="10">
        <v>104.35</v>
      </c>
      <c r="Z11" s="10">
        <v>101.89</v>
      </c>
      <c r="AA11" s="10">
        <v>104.03</v>
      </c>
      <c r="AB11" s="95">
        <v>3851800</v>
      </c>
      <c r="AC11" s="10">
        <v>104.03</v>
      </c>
      <c r="AD11" s="2">
        <f t="shared" si="0"/>
        <v>2.4599999999999937</v>
      </c>
      <c r="AE11" s="138">
        <f t="shared" si="1"/>
        <v>1.3147643163225586E-2</v>
      </c>
    </row>
    <row r="12" spans="1:31" x14ac:dyDescent="0.25">
      <c r="W12" s="133">
        <v>42622</v>
      </c>
      <c r="X12" s="10">
        <v>105</v>
      </c>
      <c r="Y12" s="10">
        <v>105.1</v>
      </c>
      <c r="Z12" s="10">
        <v>102.67</v>
      </c>
      <c r="AA12" s="10">
        <v>102.68</v>
      </c>
      <c r="AB12" s="95">
        <v>4258200</v>
      </c>
      <c r="AC12" s="10">
        <v>102.68</v>
      </c>
      <c r="AD12" s="2">
        <f t="shared" si="0"/>
        <v>2.4299999999999926</v>
      </c>
      <c r="AE12" s="138">
        <f t="shared" si="1"/>
        <v>-2.9030732860520048E-2</v>
      </c>
    </row>
    <row r="13" spans="1:31" x14ac:dyDescent="0.25">
      <c r="W13" s="133">
        <v>42621</v>
      </c>
      <c r="X13" s="10">
        <v>105.61</v>
      </c>
      <c r="Y13" s="10">
        <v>106.16</v>
      </c>
      <c r="Z13" s="10">
        <v>105.52</v>
      </c>
      <c r="AA13" s="10">
        <v>105.75</v>
      </c>
      <c r="AB13" s="95">
        <v>2810200</v>
      </c>
      <c r="AC13" s="10">
        <v>105.75</v>
      </c>
      <c r="AD13" s="2">
        <f t="shared" si="0"/>
        <v>0.64000000000000057</v>
      </c>
      <c r="AE13" s="138">
        <f t="shared" si="1"/>
        <v>-9.4473311289555717E-4</v>
      </c>
    </row>
    <row r="14" spans="1:31" x14ac:dyDescent="0.25">
      <c r="W14" s="133">
        <v>42620</v>
      </c>
      <c r="X14" s="10">
        <v>105.72</v>
      </c>
      <c r="Y14" s="10">
        <v>106.29</v>
      </c>
      <c r="Z14" s="10">
        <v>105.29</v>
      </c>
      <c r="AA14" s="10">
        <v>105.85</v>
      </c>
      <c r="AB14" s="95">
        <v>2524200</v>
      </c>
      <c r="AC14" s="10">
        <v>105.85</v>
      </c>
      <c r="AD14" s="2">
        <f t="shared" si="0"/>
        <v>1</v>
      </c>
      <c r="AE14" s="138">
        <f t="shared" si="1"/>
        <v>-1.5092915762664472E-3</v>
      </c>
    </row>
    <row r="15" spans="1:31" x14ac:dyDescent="0.25">
      <c r="W15" s="133">
        <v>42619</v>
      </c>
      <c r="X15" s="10">
        <v>107</v>
      </c>
      <c r="Y15" s="10">
        <v>107.49</v>
      </c>
      <c r="Z15" s="10">
        <v>105.48</v>
      </c>
      <c r="AA15" s="10">
        <v>106.01</v>
      </c>
      <c r="AB15" s="95">
        <v>3670700</v>
      </c>
      <c r="AC15" s="10">
        <v>106.01</v>
      </c>
      <c r="AD15" s="2">
        <f t="shared" si="0"/>
        <v>2.0099999999999909</v>
      </c>
      <c r="AE15" s="138">
        <f t="shared" si="1"/>
        <v>-8.6037594688114227E-3</v>
      </c>
    </row>
    <row r="16" spans="1:31" x14ac:dyDescent="0.25">
      <c r="W16" s="133">
        <v>42615</v>
      </c>
      <c r="X16" s="10">
        <v>107.19</v>
      </c>
      <c r="Y16" s="10">
        <v>107.72</v>
      </c>
      <c r="Z16" s="10">
        <v>106.48</v>
      </c>
      <c r="AA16" s="10">
        <v>106.93</v>
      </c>
      <c r="AB16" s="95">
        <v>3066700</v>
      </c>
      <c r="AC16" s="10">
        <v>106.93</v>
      </c>
      <c r="AD16" s="2">
        <f t="shared" si="0"/>
        <v>1.2399999999999949</v>
      </c>
      <c r="AE16" s="138">
        <f t="shared" si="1"/>
        <v>1.9677661169414939E-3</v>
      </c>
    </row>
    <row r="17" spans="1:31" x14ac:dyDescent="0.25">
      <c r="W17" s="133">
        <v>42614</v>
      </c>
      <c r="X17" s="10">
        <v>106.74</v>
      </c>
      <c r="Y17" s="10">
        <v>106.97</v>
      </c>
      <c r="Z17" s="10">
        <v>105.7</v>
      </c>
      <c r="AA17" s="10">
        <v>106.72</v>
      </c>
      <c r="AB17" s="95">
        <v>3231500</v>
      </c>
      <c r="AC17" s="10">
        <v>106.72</v>
      </c>
      <c r="AD17" s="2">
        <f t="shared" si="0"/>
        <v>1.269999999999996</v>
      </c>
      <c r="AE17" s="138">
        <f t="shared" si="1"/>
        <v>2.7247956403269047E-3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42613</v>
      </c>
      <c r="X18" s="10">
        <v>106.99</v>
      </c>
      <c r="Y18" s="10">
        <v>107.19</v>
      </c>
      <c r="Z18" s="10">
        <v>106.35</v>
      </c>
      <c r="AA18" s="10">
        <v>106.43</v>
      </c>
      <c r="AB18" s="95">
        <v>3349200</v>
      </c>
      <c r="AC18" s="10">
        <v>106.43</v>
      </c>
      <c r="AD18" s="2">
        <f t="shared" si="0"/>
        <v>0.84000000000000341</v>
      </c>
      <c r="AE18" s="138">
        <f t="shared" si="1"/>
        <v>-8.5700978108987913E-3</v>
      </c>
    </row>
    <row r="19" spans="1:31" x14ac:dyDescent="0.25">
      <c r="W19" s="133">
        <v>42612</v>
      </c>
      <c r="X19" s="10">
        <v>107.87</v>
      </c>
      <c r="Y19" s="10">
        <v>108.12</v>
      </c>
      <c r="Z19" s="10">
        <v>107.19</v>
      </c>
      <c r="AA19" s="10">
        <v>107.35</v>
      </c>
      <c r="AB19" s="95">
        <v>2390800</v>
      </c>
      <c r="AC19" s="10">
        <v>107.35</v>
      </c>
      <c r="AD19" s="2">
        <f t="shared" si="0"/>
        <v>0.93000000000000682</v>
      </c>
      <c r="AE19" s="138">
        <f t="shared" si="1"/>
        <v>-5.7423358340280561E-3</v>
      </c>
    </row>
    <row r="20" spans="1:31" x14ac:dyDescent="0.25">
      <c r="W20" s="133">
        <v>42611</v>
      </c>
      <c r="X20" s="10">
        <v>107.58</v>
      </c>
      <c r="Y20" s="10">
        <v>108.15</v>
      </c>
      <c r="Z20" s="10">
        <v>107.43</v>
      </c>
      <c r="AA20" s="10">
        <v>107.97</v>
      </c>
      <c r="AB20" s="95">
        <v>1793100</v>
      </c>
      <c r="AC20" s="10">
        <v>107.97</v>
      </c>
      <c r="AD20" s="2">
        <f t="shared" si="0"/>
        <v>0.71999999999999886</v>
      </c>
      <c r="AE20" s="138">
        <f t="shared" si="1"/>
        <v>6.1504053676264547E-3</v>
      </c>
    </row>
    <row r="21" spans="1:31" x14ac:dyDescent="0.25">
      <c r="W21" s="133">
        <v>42608</v>
      </c>
      <c r="X21" s="10">
        <v>107.94</v>
      </c>
      <c r="Y21" s="10">
        <v>108.29</v>
      </c>
      <c r="Z21" s="10">
        <v>106.94</v>
      </c>
      <c r="AA21" s="10">
        <v>107.31</v>
      </c>
      <c r="AB21" s="95">
        <v>2511100</v>
      </c>
      <c r="AC21" s="10">
        <v>107.31</v>
      </c>
      <c r="AD21" s="2">
        <f t="shared" si="0"/>
        <v>1.3500000000000085</v>
      </c>
      <c r="AE21" s="138">
        <f t="shared" si="1"/>
        <v>-3.8061641292238546E-3</v>
      </c>
    </row>
    <row r="22" spans="1:31" x14ac:dyDescent="0.25">
      <c r="W22" s="133">
        <v>42607</v>
      </c>
      <c r="X22" s="10">
        <v>107.75</v>
      </c>
      <c r="Y22" s="10">
        <v>108.14</v>
      </c>
      <c r="Z22" s="10">
        <v>107.41</v>
      </c>
      <c r="AA22" s="10">
        <v>107.72</v>
      </c>
      <c r="AB22" s="95">
        <v>1793600</v>
      </c>
      <c r="AC22" s="10">
        <v>107.72</v>
      </c>
      <c r="AD22" s="2">
        <f t="shared" si="0"/>
        <v>0.73000000000000398</v>
      </c>
      <c r="AE22" s="138">
        <f t="shared" si="1"/>
        <v>-2.2230455724341347E-3</v>
      </c>
    </row>
    <row r="23" spans="1:31" x14ac:dyDescent="0.25">
      <c r="W23" s="133">
        <v>42606</v>
      </c>
      <c r="X23" s="10">
        <v>108.02</v>
      </c>
      <c r="Y23" s="10">
        <v>108.32</v>
      </c>
      <c r="Z23" s="10">
        <v>107.6</v>
      </c>
      <c r="AA23" s="10">
        <v>107.96</v>
      </c>
      <c r="AB23" s="95">
        <v>2444700</v>
      </c>
      <c r="AC23" s="10">
        <v>107.96</v>
      </c>
      <c r="AD23" s="2">
        <f t="shared" si="0"/>
        <v>0.71999999999999886</v>
      </c>
      <c r="AE23" s="138">
        <f t="shared" si="1"/>
        <v>-3.7037037037046527E-4</v>
      </c>
    </row>
    <row r="24" spans="1:31" x14ac:dyDescent="0.25">
      <c r="W24" s="133">
        <v>42605</v>
      </c>
      <c r="X24" s="10">
        <v>109</v>
      </c>
      <c r="Y24" s="10">
        <v>109.35</v>
      </c>
      <c r="Z24" s="10">
        <v>108</v>
      </c>
      <c r="AA24" s="10">
        <v>108</v>
      </c>
      <c r="AB24" s="95">
        <v>3064100</v>
      </c>
      <c r="AC24" s="10">
        <v>108</v>
      </c>
      <c r="AD24" s="2">
        <f t="shared" si="0"/>
        <v>1.3499999999999943</v>
      </c>
      <c r="AE24" s="138">
        <f t="shared" si="1"/>
        <v>-4.6082949308755561E-3</v>
      </c>
    </row>
    <row r="25" spans="1:31" x14ac:dyDescent="0.25">
      <c r="W25" s="133">
        <v>42604</v>
      </c>
      <c r="X25" s="10">
        <v>108.52</v>
      </c>
      <c r="Y25" s="10">
        <v>108.99</v>
      </c>
      <c r="Z25" s="10">
        <v>108.14</v>
      </c>
      <c r="AA25" s="10">
        <v>108.5</v>
      </c>
      <c r="AB25" s="95">
        <v>2450500</v>
      </c>
      <c r="AC25" s="10">
        <v>108.5</v>
      </c>
      <c r="AD25" s="2">
        <f t="shared" si="0"/>
        <v>0.84999999999999432</v>
      </c>
      <c r="AE25" s="138">
        <f t="shared" si="1"/>
        <v>-5.8640278541323143E-3</v>
      </c>
    </row>
    <row r="26" spans="1:31" x14ac:dyDescent="0.25">
      <c r="W26" s="133">
        <v>42601</v>
      </c>
      <c r="X26" s="10">
        <v>109.01</v>
      </c>
      <c r="Y26" s="10">
        <v>109.42</v>
      </c>
      <c r="Z26" s="10">
        <v>108.9</v>
      </c>
      <c r="AA26" s="10">
        <v>109.14</v>
      </c>
      <c r="AB26" s="95">
        <v>2388800</v>
      </c>
      <c r="AC26" s="10">
        <v>109.14</v>
      </c>
      <c r="AD26" s="2">
        <f t="shared" si="0"/>
        <v>0.51999999999999602</v>
      </c>
      <c r="AE26" s="138">
        <f t="shared" si="1"/>
        <v>-1.7378578615201423E-3</v>
      </c>
    </row>
    <row r="27" spans="1:31" x14ac:dyDescent="0.25">
      <c r="L27" t="s">
        <v>221</v>
      </c>
      <c r="M27" s="2">
        <f>M35+K35-F35</f>
        <v>114.84999999999991</v>
      </c>
      <c r="W27" s="133">
        <v>42600</v>
      </c>
      <c r="X27" s="10">
        <v>109.05</v>
      </c>
      <c r="Y27" s="10">
        <v>109.42</v>
      </c>
      <c r="Z27" s="10">
        <v>108.85</v>
      </c>
      <c r="AA27" s="10">
        <v>109.33</v>
      </c>
      <c r="AB27" s="95">
        <v>1959800</v>
      </c>
      <c r="AC27" s="10">
        <v>109.33</v>
      </c>
      <c r="AD27" s="2">
        <f t="shared" si="0"/>
        <v>0.57000000000000739</v>
      </c>
      <c r="AE27" s="138">
        <f t="shared" si="1"/>
        <v>3.5799522673030104E-3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42599</v>
      </c>
      <c r="X28" s="10">
        <v>108.55</v>
      </c>
      <c r="Y28" s="10">
        <v>109.01</v>
      </c>
      <c r="Z28" s="10">
        <v>108.2</v>
      </c>
      <c r="AA28" s="10">
        <v>108.94</v>
      </c>
      <c r="AB28" s="95">
        <v>2208000</v>
      </c>
      <c r="AC28" s="10">
        <v>108.94</v>
      </c>
      <c r="AD28" s="2">
        <f t="shared" si="0"/>
        <v>0.81000000000000227</v>
      </c>
      <c r="AE28" s="138" t="e">
        <f t="shared" si="1"/>
        <v>#DIV/0!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42599</v>
      </c>
      <c r="X29" s="10" t="s">
        <v>226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42598</v>
      </c>
      <c r="X30" s="10">
        <v>109.21</v>
      </c>
      <c r="Y30" s="10">
        <v>109.62</v>
      </c>
      <c r="Z30" s="10">
        <v>109</v>
      </c>
      <c r="AA30" s="10">
        <v>109.16</v>
      </c>
      <c r="AB30" s="95">
        <v>2413700</v>
      </c>
      <c r="AC30" s="10">
        <v>108.5</v>
      </c>
      <c r="AD30" s="2">
        <f t="shared" si="0"/>
        <v>0.62000000000000455</v>
      </c>
      <c r="AE30" s="138">
        <f t="shared" si="1"/>
        <v>-4.8610474181418617E-3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42597</v>
      </c>
      <c r="X31" s="10">
        <v>109.17</v>
      </c>
      <c r="Y31" s="10">
        <v>109.83</v>
      </c>
      <c r="Z31" s="10">
        <v>109.17</v>
      </c>
      <c r="AA31" s="10">
        <v>109.69</v>
      </c>
      <c r="AB31" s="95">
        <v>2044500</v>
      </c>
      <c r="AC31" s="10">
        <v>109.03</v>
      </c>
      <c r="AD31" s="2">
        <f t="shared" si="0"/>
        <v>0.65999999999999659</v>
      </c>
      <c r="AE31" s="138">
        <f t="shared" si="1"/>
        <v>7.5778578689584819E-3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42594</v>
      </c>
      <c r="X32" s="10">
        <v>109.02</v>
      </c>
      <c r="Y32" s="10">
        <v>109.18</v>
      </c>
      <c r="Z32" s="10">
        <v>108.55</v>
      </c>
      <c r="AA32" s="10">
        <v>108.87</v>
      </c>
      <c r="AB32" s="95">
        <v>1808400</v>
      </c>
      <c r="AC32" s="10">
        <v>108.21</v>
      </c>
      <c r="AD32" s="2">
        <f t="shared" si="0"/>
        <v>0.63000000000000966</v>
      </c>
      <c r="AE32" s="138">
        <f t="shared" si="1"/>
        <v>-2.8566162919277938E-3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42593</v>
      </c>
      <c r="X33" s="10">
        <v>108.5</v>
      </c>
      <c r="Y33" s="10">
        <v>109.29</v>
      </c>
      <c r="Z33" s="10">
        <v>108.46</v>
      </c>
      <c r="AA33" s="10">
        <v>109.18</v>
      </c>
      <c r="AB33" s="95">
        <v>2005200</v>
      </c>
      <c r="AC33" s="10">
        <v>108.52</v>
      </c>
      <c r="AD33" s="2">
        <f t="shared" si="0"/>
        <v>0.83000000000001251</v>
      </c>
      <c r="AE33" s="138">
        <f t="shared" si="1"/>
        <v>9.7701684190936167E-3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42592</v>
      </c>
      <c r="X34" s="10">
        <v>108.46</v>
      </c>
      <c r="Y34" s="10">
        <v>108.5</v>
      </c>
      <c r="Z34" s="10">
        <v>107.78</v>
      </c>
      <c r="AA34" s="10">
        <v>108.12</v>
      </c>
      <c r="AB34" s="95">
        <v>1658700</v>
      </c>
      <c r="AC34" s="10">
        <v>107.47</v>
      </c>
      <c r="AD34" s="2">
        <f t="shared" si="0"/>
        <v>0.71999999999999886</v>
      </c>
      <c r="AE34" s="138">
        <f t="shared" si="1"/>
        <v>-1.9502228826152601E-3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42591</v>
      </c>
      <c r="X35" s="10">
        <v>108.01</v>
      </c>
      <c r="Y35" s="10">
        <v>108.4</v>
      </c>
      <c r="Z35" s="10">
        <v>107.87</v>
      </c>
      <c r="AA35" s="10">
        <v>108.34</v>
      </c>
      <c r="AB35" s="95">
        <v>2213100</v>
      </c>
      <c r="AC35" s="10">
        <v>107.68</v>
      </c>
      <c r="AD35" s="2">
        <f t="shared" si="0"/>
        <v>0.53000000000000114</v>
      </c>
      <c r="AE35" s="138">
        <f t="shared" si="1"/>
        <v>5.0401344035841955E-3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42590</v>
      </c>
      <c r="X36" s="10">
        <v>107.74</v>
      </c>
      <c r="Y36" s="10">
        <v>108.34</v>
      </c>
      <c r="Z36" s="10">
        <v>107.49</v>
      </c>
      <c r="AA36" s="10">
        <v>107.79</v>
      </c>
      <c r="AB36" s="95">
        <v>3020900</v>
      </c>
      <c r="AC36" s="10">
        <v>107.14</v>
      </c>
      <c r="AD36" s="2">
        <f t="shared" si="0"/>
        <v>0.85000000000000853</v>
      </c>
      <c r="AE36" s="138">
        <f t="shared" si="1"/>
        <v>4.6689700252122712E-4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42587</v>
      </c>
      <c r="X37" s="10">
        <v>106.85</v>
      </c>
      <c r="Y37" s="10">
        <v>107.74</v>
      </c>
      <c r="Z37" s="10">
        <v>106.68</v>
      </c>
      <c r="AA37" s="10">
        <v>107.74</v>
      </c>
      <c r="AB37" s="95">
        <v>2676100</v>
      </c>
      <c r="AC37" s="10">
        <v>107.09</v>
      </c>
      <c r="AD37" s="2">
        <f t="shared" si="0"/>
        <v>1.0599999999999881</v>
      </c>
      <c r="AE37" s="138">
        <f t="shared" si="1"/>
        <v>1.295875898600074E-2</v>
      </c>
    </row>
    <row r="38" spans="1:31" x14ac:dyDescent="0.25">
      <c r="W38" s="133">
        <v>42586</v>
      </c>
      <c r="X38" s="10">
        <v>106.55</v>
      </c>
      <c r="Y38" s="10">
        <v>107.07</v>
      </c>
      <c r="Z38" s="10">
        <v>106.32</v>
      </c>
      <c r="AA38" s="10">
        <v>106.36</v>
      </c>
      <c r="AB38" s="95">
        <v>1862900</v>
      </c>
      <c r="AC38" s="10">
        <v>105.72</v>
      </c>
      <c r="AD38" s="2">
        <f t="shared" si="0"/>
        <v>0.75</v>
      </c>
      <c r="AE38" s="138">
        <f t="shared" si="1"/>
        <v>6.6256507335538117E-4</v>
      </c>
    </row>
    <row r="39" spans="1:31" ht="20.25" thickBot="1" x14ac:dyDescent="0.35">
      <c r="P39" s="567" t="s">
        <v>78</v>
      </c>
      <c r="Q39" s="567"/>
      <c r="W39" s="133">
        <v>42585</v>
      </c>
      <c r="X39" s="10">
        <v>106.27</v>
      </c>
      <c r="Y39" s="10">
        <v>106.52</v>
      </c>
      <c r="Z39" s="10">
        <v>106.02</v>
      </c>
      <c r="AA39" s="10">
        <v>106.29</v>
      </c>
      <c r="AB39" s="95">
        <v>2985400</v>
      </c>
      <c r="AC39" s="10">
        <v>105.65</v>
      </c>
      <c r="AD39" s="2">
        <f t="shared" si="0"/>
        <v>0.5</v>
      </c>
      <c r="AE39" s="138">
        <f t="shared" si="1"/>
        <v>1.8934014957872058E-4</v>
      </c>
    </row>
    <row r="40" spans="1:31" ht="15.75" thickTop="1" x14ac:dyDescent="0.25">
      <c r="O40" s="2"/>
      <c r="P40" s="83">
        <v>1.1000000000000001</v>
      </c>
      <c r="Q40" s="83">
        <f>P40*$Q$4</f>
        <v>112.81600000000002</v>
      </c>
      <c r="W40" s="133">
        <v>42584</v>
      </c>
      <c r="X40" s="10">
        <v>106.49</v>
      </c>
      <c r="Y40" s="10">
        <v>106.73</v>
      </c>
      <c r="Z40" s="10">
        <v>105.89</v>
      </c>
      <c r="AA40" s="10">
        <v>106.27</v>
      </c>
      <c r="AB40" s="95">
        <v>2384100</v>
      </c>
      <c r="AC40" s="10">
        <v>105.63</v>
      </c>
      <c r="AD40" s="2">
        <f t="shared" si="0"/>
        <v>0.84000000000000341</v>
      </c>
      <c r="AE40" s="138">
        <f t="shared" si="1"/>
        <v>-6.2094270392324402E-3</v>
      </c>
    </row>
    <row r="41" spans="1:31" x14ac:dyDescent="0.25">
      <c r="O41" s="2"/>
      <c r="P41" s="83">
        <v>1.0900000000000001</v>
      </c>
      <c r="Q41" s="83">
        <f t="shared" ref="Q41:Q60" si="2">P41*$Q$4</f>
        <v>111.79040000000001</v>
      </c>
      <c r="W41" s="133">
        <v>42583</v>
      </c>
      <c r="X41" s="10">
        <v>107.46</v>
      </c>
      <c r="Y41" s="10">
        <v>107.65</v>
      </c>
      <c r="Z41" s="10">
        <v>106.5</v>
      </c>
      <c r="AA41" s="10">
        <v>106.94</v>
      </c>
      <c r="AB41" s="95">
        <v>3061600</v>
      </c>
      <c r="AC41" s="10">
        <v>106.29</v>
      </c>
      <c r="AD41" s="2">
        <f t="shared" si="0"/>
        <v>1.1500000000000057</v>
      </c>
      <c r="AE41" s="138">
        <f t="shared" si="1"/>
        <v>-6.6355140186915573E-3</v>
      </c>
    </row>
    <row r="42" spans="1:31" ht="20.25" thickBot="1" x14ac:dyDescent="0.35">
      <c r="O42" s="2"/>
      <c r="P42" s="83">
        <v>1.08</v>
      </c>
      <c r="Q42" s="83">
        <f t="shared" si="2"/>
        <v>110.76480000000001</v>
      </c>
      <c r="T42" s="91" t="s">
        <v>113</v>
      </c>
      <c r="W42" s="133">
        <v>42580</v>
      </c>
      <c r="X42" s="10">
        <v>107.5</v>
      </c>
      <c r="Y42" s="10">
        <v>108.08</v>
      </c>
      <c r="Z42" s="10">
        <v>107.19</v>
      </c>
      <c r="AA42" s="10">
        <v>107.65</v>
      </c>
      <c r="AB42" s="95">
        <v>3232600</v>
      </c>
      <c r="AC42" s="10">
        <v>107</v>
      </c>
      <c r="AD42" s="2">
        <f t="shared" si="0"/>
        <v>0.89000000000000057</v>
      </c>
      <c r="AE42" s="138">
        <f t="shared" si="1"/>
        <v>6.5463387262698625E-4</v>
      </c>
    </row>
    <row r="43" spans="1:31" ht="15.75" thickTop="1" x14ac:dyDescent="0.25">
      <c r="O43" s="2"/>
      <c r="P43" s="83">
        <v>1.07</v>
      </c>
      <c r="Q43" s="83">
        <f t="shared" si="2"/>
        <v>109.73920000000001</v>
      </c>
      <c r="T43" s="128" t="s">
        <v>98</v>
      </c>
      <c r="U43" s="98">
        <v>103</v>
      </c>
      <c r="W43" s="133">
        <v>42579</v>
      </c>
      <c r="X43" s="10">
        <v>107.69</v>
      </c>
      <c r="Y43" s="10">
        <v>107.99</v>
      </c>
      <c r="Z43" s="10">
        <v>107.1</v>
      </c>
      <c r="AA43" s="10">
        <v>107.58</v>
      </c>
      <c r="AB43" s="95">
        <v>2806700</v>
      </c>
      <c r="AC43" s="10">
        <v>106.93</v>
      </c>
      <c r="AD43" s="2">
        <f t="shared" si="0"/>
        <v>0.89000000000000057</v>
      </c>
      <c r="AE43" s="138">
        <f t="shared" si="1"/>
        <v>-1.0276532137518668E-3</v>
      </c>
    </row>
    <row r="44" spans="1:31" x14ac:dyDescent="0.25">
      <c r="O44" s="2"/>
      <c r="P44" s="83">
        <v>1.06</v>
      </c>
      <c r="Q44" s="83">
        <f t="shared" si="2"/>
        <v>108.71360000000001</v>
      </c>
      <c r="T44" s="93" t="s">
        <v>99</v>
      </c>
      <c r="U44" s="88">
        <v>102.1</v>
      </c>
      <c r="W44" s="133">
        <v>42578</v>
      </c>
      <c r="X44" s="10">
        <v>108.06</v>
      </c>
      <c r="Y44" s="10">
        <v>108.49</v>
      </c>
      <c r="Z44" s="10">
        <v>107.48</v>
      </c>
      <c r="AA44" s="10">
        <v>107.69</v>
      </c>
      <c r="AB44" s="95">
        <v>3995400</v>
      </c>
      <c r="AC44" s="10">
        <v>107.04</v>
      </c>
      <c r="AD44" s="2">
        <f t="shared" si="0"/>
        <v>1.0099999999999909</v>
      </c>
      <c r="AE44" s="138">
        <f t="shared" si="1"/>
        <v>-1.8649757553150792E-3</v>
      </c>
    </row>
    <row r="45" spans="1:31" x14ac:dyDescent="0.25">
      <c r="O45" s="2"/>
      <c r="P45" s="83">
        <v>1.05</v>
      </c>
      <c r="Q45" s="83">
        <f t="shared" si="2"/>
        <v>107.688</v>
      </c>
      <c r="T45" s="93" t="s">
        <v>100</v>
      </c>
      <c r="U45" s="88" t="s">
        <v>545</v>
      </c>
      <c r="W45" s="133">
        <v>42577</v>
      </c>
      <c r="X45" s="10">
        <v>107.04</v>
      </c>
      <c r="Y45" s="10">
        <v>107.96</v>
      </c>
      <c r="Z45" s="10">
        <v>106.5</v>
      </c>
      <c r="AA45" s="10">
        <v>107.89</v>
      </c>
      <c r="AB45" s="95">
        <v>4414400</v>
      </c>
      <c r="AC45" s="10">
        <v>107.24</v>
      </c>
      <c r="AD45" s="2">
        <f t="shared" si="0"/>
        <v>1.4599999999999937</v>
      </c>
      <c r="AE45" s="138">
        <f t="shared" si="1"/>
        <v>3.0955585464333746E-2</v>
      </c>
    </row>
    <row r="46" spans="1:31" x14ac:dyDescent="0.25">
      <c r="O46" s="2"/>
      <c r="P46" s="83">
        <v>1.04</v>
      </c>
      <c r="Q46" s="83">
        <f t="shared" si="2"/>
        <v>106.66240000000001</v>
      </c>
      <c r="T46" s="93" t="s">
        <v>101</v>
      </c>
      <c r="U46" s="88" t="s">
        <v>546</v>
      </c>
      <c r="W46" s="133">
        <v>42576</v>
      </c>
      <c r="X46" s="10">
        <v>105.05</v>
      </c>
      <c r="Y46" s="10">
        <v>105.2</v>
      </c>
      <c r="Z46" s="10">
        <v>104.42</v>
      </c>
      <c r="AA46" s="10">
        <v>104.65</v>
      </c>
      <c r="AB46" s="95">
        <v>3461300</v>
      </c>
      <c r="AC46" s="10">
        <v>104.02</v>
      </c>
      <c r="AD46" s="2">
        <f t="shared" si="0"/>
        <v>0.78000000000000114</v>
      </c>
      <c r="AE46" s="138">
        <f t="shared" si="1"/>
        <v>-4.4980380897693406E-3</v>
      </c>
    </row>
    <row r="47" spans="1:31" x14ac:dyDescent="0.25">
      <c r="O47" s="2"/>
      <c r="P47" s="83">
        <v>1.03</v>
      </c>
      <c r="Q47" s="83">
        <f t="shared" si="2"/>
        <v>105.63680000000001</v>
      </c>
      <c r="T47" s="93" t="s">
        <v>102</v>
      </c>
      <c r="U47" s="88">
        <v>114.47</v>
      </c>
      <c r="W47" s="133">
        <v>42573</v>
      </c>
      <c r="X47" s="10">
        <v>104.77</v>
      </c>
      <c r="Y47" s="10">
        <v>105.2</v>
      </c>
      <c r="Z47" s="10">
        <v>104.5</v>
      </c>
      <c r="AA47" s="10">
        <v>105.13</v>
      </c>
      <c r="AB47" s="95">
        <v>3513900</v>
      </c>
      <c r="AC47" s="10">
        <v>104.49</v>
      </c>
      <c r="AD47" s="2">
        <f t="shared" si="0"/>
        <v>0.70000000000000284</v>
      </c>
      <c r="AE47" s="138">
        <f t="shared" si="1"/>
        <v>-6.8434559452523747E-3</v>
      </c>
    </row>
    <row r="48" spans="1:31" x14ac:dyDescent="0.25">
      <c r="O48" s="2"/>
      <c r="P48" s="83">
        <v>1.02</v>
      </c>
      <c r="Q48" s="83">
        <f t="shared" si="2"/>
        <v>104.61120000000001</v>
      </c>
      <c r="T48" s="93" t="s">
        <v>103</v>
      </c>
      <c r="U48" s="88">
        <v>0.96701700000000002</v>
      </c>
      <c r="W48" s="133">
        <v>42572</v>
      </c>
      <c r="X48" s="10">
        <v>106.37</v>
      </c>
      <c r="Y48" s="10">
        <v>106.74</v>
      </c>
      <c r="Z48" s="10">
        <v>105.61</v>
      </c>
      <c r="AA48" s="10">
        <v>105.85</v>
      </c>
      <c r="AB48" s="95">
        <v>3808900</v>
      </c>
      <c r="AC48" s="10">
        <v>105.21</v>
      </c>
      <c r="AD48" s="2">
        <f t="shared" si="0"/>
        <v>1.1299999999999955</v>
      </c>
      <c r="AE48" s="138">
        <f t="shared" si="1"/>
        <v>-1.8026565464897004E-3</v>
      </c>
    </row>
    <row r="49" spans="15:31" x14ac:dyDescent="0.25">
      <c r="O49" s="2"/>
      <c r="P49" s="83">
        <v>1.01</v>
      </c>
      <c r="Q49" s="83">
        <f t="shared" si="2"/>
        <v>103.5856</v>
      </c>
      <c r="T49" s="93" t="s">
        <v>123</v>
      </c>
      <c r="U49" s="88" t="s">
        <v>314</v>
      </c>
      <c r="W49" s="133">
        <v>42571</v>
      </c>
      <c r="X49" s="10">
        <v>105.69</v>
      </c>
      <c r="Y49" s="10">
        <v>106.28</v>
      </c>
      <c r="Z49" s="10">
        <v>105.56</v>
      </c>
      <c r="AA49" s="10">
        <v>106.04</v>
      </c>
      <c r="AB49" s="95">
        <v>2987400</v>
      </c>
      <c r="AC49" s="10">
        <v>105.4</v>
      </c>
      <c r="AD49" s="2">
        <f t="shared" si="0"/>
        <v>0.71999999999999886</v>
      </c>
      <c r="AE49" s="138">
        <f t="shared" si="1"/>
        <v>4.000762049914286E-3</v>
      </c>
    </row>
    <row r="50" spans="15:31" x14ac:dyDescent="0.25">
      <c r="O50" s="2"/>
      <c r="P50" s="83">
        <v>1</v>
      </c>
      <c r="Q50" s="83">
        <f t="shared" si="2"/>
        <v>102.56</v>
      </c>
      <c r="T50" s="93"/>
      <c r="U50" s="88"/>
      <c r="W50" s="133">
        <v>42570</v>
      </c>
      <c r="X50" s="10">
        <v>104.99</v>
      </c>
      <c r="Y50" s="10">
        <v>105.94</v>
      </c>
      <c r="Z50" s="10">
        <v>104.89</v>
      </c>
      <c r="AA50" s="10">
        <v>105.62</v>
      </c>
      <c r="AB50" s="95">
        <v>3493900</v>
      </c>
      <c r="AC50" s="10">
        <v>104.98</v>
      </c>
      <c r="AD50" s="2">
        <f t="shared" si="0"/>
        <v>1.0499999999999972</v>
      </c>
      <c r="AE50" s="138">
        <f t="shared" si="1"/>
        <v>1.2398664759181166E-3</v>
      </c>
    </row>
    <row r="51" spans="15:31" x14ac:dyDescent="0.25">
      <c r="O51" s="2"/>
      <c r="P51" s="83">
        <v>0.99</v>
      </c>
      <c r="Q51" s="83">
        <f t="shared" si="2"/>
        <v>101.53440000000001</v>
      </c>
      <c r="T51" s="93" t="s">
        <v>105</v>
      </c>
      <c r="U51" s="88" t="s">
        <v>547</v>
      </c>
      <c r="W51" s="133">
        <v>42569</v>
      </c>
      <c r="X51" s="10">
        <v>105.48</v>
      </c>
      <c r="Y51" s="10">
        <v>105.93</v>
      </c>
      <c r="Z51" s="10">
        <v>104.88</v>
      </c>
      <c r="AA51" s="10">
        <v>105.49</v>
      </c>
      <c r="AB51" s="95">
        <v>2185300</v>
      </c>
      <c r="AC51" s="10">
        <v>104.85</v>
      </c>
      <c r="AD51" s="2">
        <f t="shared" si="0"/>
        <v>1.0500000000000114</v>
      </c>
      <c r="AE51" s="138">
        <f t="shared" si="1"/>
        <v>-9.5365248903300781E-5</v>
      </c>
    </row>
    <row r="52" spans="15:31" x14ac:dyDescent="0.25">
      <c r="O52" s="2"/>
      <c r="P52" s="83">
        <v>0.98</v>
      </c>
      <c r="Q52" s="83">
        <f t="shared" si="2"/>
        <v>100.50879999999999</v>
      </c>
      <c r="T52" s="93" t="s">
        <v>106</v>
      </c>
      <c r="U52" s="88" t="s">
        <v>331</v>
      </c>
      <c r="W52" s="133">
        <v>42566</v>
      </c>
      <c r="X52" s="10">
        <v>105.35</v>
      </c>
      <c r="Y52" s="10">
        <v>105.65</v>
      </c>
      <c r="Z52" s="10">
        <v>104.87</v>
      </c>
      <c r="AA52" s="10">
        <v>105.5</v>
      </c>
      <c r="AB52" s="95">
        <v>2836900</v>
      </c>
      <c r="AC52" s="10">
        <v>104.86</v>
      </c>
      <c r="AD52" s="2">
        <f t="shared" si="0"/>
        <v>0.78000000000000114</v>
      </c>
      <c r="AE52" s="138">
        <f t="shared" si="1"/>
        <v>3.4449760765549176E-3</v>
      </c>
    </row>
    <row r="53" spans="15:31" x14ac:dyDescent="0.25">
      <c r="P53" s="83">
        <v>0.97</v>
      </c>
      <c r="Q53" s="83">
        <f t="shared" si="2"/>
        <v>99.483199999999997</v>
      </c>
      <c r="T53" s="93" t="s">
        <v>107</v>
      </c>
      <c r="U53" s="90">
        <v>2646428</v>
      </c>
      <c r="W53" s="133">
        <v>42565</v>
      </c>
      <c r="X53" s="10">
        <v>105.98</v>
      </c>
      <c r="Y53" s="10">
        <v>105.99</v>
      </c>
      <c r="Z53" s="10">
        <v>104.94</v>
      </c>
      <c r="AA53" s="10">
        <v>105.14</v>
      </c>
      <c r="AB53" s="95">
        <v>3307400</v>
      </c>
      <c r="AC53" s="10">
        <v>104.5</v>
      </c>
      <c r="AD53" s="2">
        <f t="shared" si="0"/>
        <v>1.0499999999999972</v>
      </c>
      <c r="AE53" s="138">
        <f t="shared" si="1"/>
        <v>4.7869794159871581E-4</v>
      </c>
    </row>
    <row r="54" spans="15:31" x14ac:dyDescent="0.25">
      <c r="P54" s="83">
        <v>0.96</v>
      </c>
      <c r="Q54" s="83">
        <f t="shared" si="2"/>
        <v>98.457599999999999</v>
      </c>
      <c r="T54" s="93" t="s">
        <v>110</v>
      </c>
      <c r="U54" s="90">
        <v>3355430</v>
      </c>
      <c r="W54" s="133">
        <v>42564</v>
      </c>
      <c r="X54" s="10">
        <v>105.07</v>
      </c>
      <c r="Y54" s="10">
        <v>105.21</v>
      </c>
      <c r="Z54" s="10">
        <v>104.59</v>
      </c>
      <c r="AA54" s="10">
        <v>105.09</v>
      </c>
      <c r="AB54" s="95">
        <v>2950100</v>
      </c>
      <c r="AC54" s="10">
        <v>104.45</v>
      </c>
      <c r="AD54" s="2">
        <f t="shared" si="0"/>
        <v>0.61999999999999034</v>
      </c>
      <c r="AE54" s="138">
        <f t="shared" si="1"/>
        <v>5.5839029556175035E-3</v>
      </c>
    </row>
    <row r="55" spans="15:31" x14ac:dyDescent="0.25">
      <c r="P55" s="83">
        <v>0.95</v>
      </c>
      <c r="Q55" s="83">
        <f t="shared" si="2"/>
        <v>97.432000000000002</v>
      </c>
      <c r="T55" s="93" t="s">
        <v>108</v>
      </c>
      <c r="U55" s="88" t="s">
        <v>548</v>
      </c>
      <c r="W55" s="133">
        <v>42563</v>
      </c>
      <c r="X55" s="10">
        <v>104.23</v>
      </c>
      <c r="Y55" s="10">
        <v>105.06</v>
      </c>
      <c r="Z55" s="10">
        <v>104.09</v>
      </c>
      <c r="AA55" s="10">
        <v>104.5</v>
      </c>
      <c r="AB55" s="95">
        <v>3741400</v>
      </c>
      <c r="AC55" s="10">
        <v>103.87</v>
      </c>
      <c r="AD55" s="2">
        <f t="shared" si="0"/>
        <v>0.96999999999999886</v>
      </c>
      <c r="AE55" s="138">
        <f t="shared" si="1"/>
        <v>5.2259750314527231E-3</v>
      </c>
    </row>
    <row r="56" spans="15:31" x14ac:dyDescent="0.25">
      <c r="P56" s="83">
        <v>0.94</v>
      </c>
      <c r="Q56" s="83">
        <f t="shared" si="2"/>
        <v>96.406399999999991</v>
      </c>
      <c r="T56" s="93" t="s">
        <v>111</v>
      </c>
      <c r="U56" s="88">
        <v>12.1</v>
      </c>
      <c r="W56" s="133">
        <v>42562</v>
      </c>
      <c r="X56" s="10">
        <v>103.66</v>
      </c>
      <c r="Y56" s="10">
        <v>104.49</v>
      </c>
      <c r="Z56" s="10">
        <v>103.6</v>
      </c>
      <c r="AA56" s="10">
        <v>103.96</v>
      </c>
      <c r="AB56" s="95">
        <v>3317100</v>
      </c>
      <c r="AC56" s="10">
        <v>103.33</v>
      </c>
      <c r="AD56" s="2">
        <f t="shared" si="0"/>
        <v>0.89000000000000057</v>
      </c>
      <c r="AE56" s="138">
        <f t="shared" si="1"/>
        <v>2.9117732699213139E-3</v>
      </c>
    </row>
    <row r="57" spans="15:31" x14ac:dyDescent="0.25">
      <c r="P57" s="83">
        <v>0.93</v>
      </c>
      <c r="Q57" s="83">
        <f t="shared" si="2"/>
        <v>95.380800000000008</v>
      </c>
      <c r="T57" s="93" t="s">
        <v>112</v>
      </c>
      <c r="U57" s="88">
        <v>8.48</v>
      </c>
      <c r="W57" s="133">
        <v>42559</v>
      </c>
      <c r="X57" s="10">
        <v>102.91</v>
      </c>
      <c r="Y57" s="10">
        <v>103.74</v>
      </c>
      <c r="Z57" s="10">
        <v>102.57</v>
      </c>
      <c r="AA57" s="10">
        <v>103.66</v>
      </c>
      <c r="AB57" s="95">
        <v>3502900</v>
      </c>
      <c r="AC57" s="10">
        <v>103.03</v>
      </c>
      <c r="AD57" s="2">
        <f t="shared" si="0"/>
        <v>1.1700000000000017</v>
      </c>
      <c r="AE57" s="138">
        <f t="shared" si="1"/>
        <v>1.6576221016280313E-2</v>
      </c>
    </row>
    <row r="58" spans="15:31" x14ac:dyDescent="0.25">
      <c r="P58" s="83">
        <v>0.92</v>
      </c>
      <c r="Q58" s="83">
        <f t="shared" si="2"/>
        <v>94.355200000000011</v>
      </c>
      <c r="T58" s="93" t="s">
        <v>109</v>
      </c>
      <c r="U58" s="88" t="s">
        <v>549</v>
      </c>
      <c r="W58" s="133">
        <v>42558</v>
      </c>
      <c r="X58" s="10">
        <v>101.53</v>
      </c>
      <c r="Y58" s="10">
        <v>102.14</v>
      </c>
      <c r="Z58" s="10">
        <v>101.37</v>
      </c>
      <c r="AA58" s="10">
        <v>101.97</v>
      </c>
      <c r="AB58" s="95">
        <v>3051600</v>
      </c>
      <c r="AC58" s="10">
        <v>101.35</v>
      </c>
      <c r="AD58" s="2">
        <f t="shared" si="0"/>
        <v>0.76999999999999602</v>
      </c>
      <c r="AE58" s="138">
        <f t="shared" si="1"/>
        <v>5.7556812543415603E-3</v>
      </c>
    </row>
    <row r="59" spans="15:31" x14ac:dyDescent="0.25">
      <c r="P59" s="83">
        <v>0.91</v>
      </c>
      <c r="Q59" s="83">
        <f t="shared" si="2"/>
        <v>93.329599999999999</v>
      </c>
      <c r="W59" s="133">
        <v>42557</v>
      </c>
      <c r="X59" s="10">
        <v>100.55</v>
      </c>
      <c r="Y59" s="10">
        <v>101.49</v>
      </c>
      <c r="Z59" s="10">
        <v>99.31</v>
      </c>
      <c r="AA59" s="10">
        <v>101.38</v>
      </c>
      <c r="AB59" s="95">
        <v>5227500</v>
      </c>
      <c r="AC59" s="10">
        <v>100.77</v>
      </c>
      <c r="AD59" s="2">
        <f t="shared" si="0"/>
        <v>2.1799999999999926</v>
      </c>
      <c r="AE59" s="138">
        <f t="shared" si="1"/>
        <v>7.5992400759923306E-3</v>
      </c>
    </row>
    <row r="60" spans="15:31" x14ac:dyDescent="0.25">
      <c r="P60" s="83">
        <v>0.9</v>
      </c>
      <c r="Q60" s="83">
        <f t="shared" si="2"/>
        <v>92.304000000000002</v>
      </c>
      <c r="W60" s="133">
        <v>42556</v>
      </c>
      <c r="X60" s="10">
        <v>102.1</v>
      </c>
      <c r="Y60" s="10">
        <v>102.34</v>
      </c>
      <c r="Z60" s="10">
        <v>100.21</v>
      </c>
      <c r="AA60" s="10">
        <v>100.62</v>
      </c>
      <c r="AB60" s="95">
        <v>4311100</v>
      </c>
      <c r="AC60" s="10">
        <v>100.01</v>
      </c>
      <c r="AD60" s="2">
        <f t="shared" si="0"/>
        <v>2.1300000000000097</v>
      </c>
      <c r="AE60" s="138">
        <f t="shared" si="1"/>
        <v>-2.0566056213886963E-2</v>
      </c>
    </row>
    <row r="61" spans="15:31" x14ac:dyDescent="0.25">
      <c r="W61" s="133">
        <v>42552</v>
      </c>
      <c r="X61" s="10">
        <v>102.48</v>
      </c>
      <c r="Y61" s="10">
        <v>104.19</v>
      </c>
      <c r="Z61" s="10">
        <v>102.34</v>
      </c>
      <c r="AA61" s="10">
        <v>102.73</v>
      </c>
      <c r="AB61" s="95">
        <v>6578900</v>
      </c>
      <c r="AC61" s="10">
        <v>102.11</v>
      </c>
      <c r="AD61" s="2">
        <f t="shared" si="0"/>
        <v>1.8499999999999943</v>
      </c>
      <c r="AE61" s="138">
        <f t="shared" si="1"/>
        <v>1.7659177867161979E-3</v>
      </c>
    </row>
    <row r="62" spans="15:31" x14ac:dyDescent="0.25">
      <c r="W62" s="133">
        <v>42551</v>
      </c>
      <c r="X62" s="10">
        <v>100.87</v>
      </c>
      <c r="Y62" s="10">
        <v>102.57</v>
      </c>
      <c r="Z62" s="10">
        <v>100.57</v>
      </c>
      <c r="AA62" s="10">
        <v>102.55</v>
      </c>
      <c r="AB62" s="95">
        <v>5837700</v>
      </c>
      <c r="AC62" s="10">
        <v>101.93</v>
      </c>
      <c r="AD62" s="2">
        <f t="shared" si="0"/>
        <v>2</v>
      </c>
      <c r="AE62" s="138">
        <f t="shared" si="1"/>
        <v>2.0729020628880601E-2</v>
      </c>
    </row>
    <row r="63" spans="15:31" x14ac:dyDescent="0.25">
      <c r="W63" s="133">
        <v>42550</v>
      </c>
      <c r="X63" s="10">
        <v>99.98</v>
      </c>
      <c r="Y63" s="10">
        <v>100.7</v>
      </c>
      <c r="Z63" s="10">
        <v>99.46</v>
      </c>
      <c r="AA63" s="10">
        <v>100.47</v>
      </c>
      <c r="AB63" s="95">
        <v>4737300</v>
      </c>
      <c r="AC63" s="10">
        <v>99.86</v>
      </c>
      <c r="AD63" s="2">
        <f t="shared" si="0"/>
        <v>1.2400000000000091</v>
      </c>
      <c r="AE63" s="138">
        <f t="shared" si="1"/>
        <v>1.4528091029157642E-2</v>
      </c>
    </row>
    <row r="64" spans="15:31" x14ac:dyDescent="0.25">
      <c r="W64" s="133">
        <v>42549</v>
      </c>
      <c r="X64" s="10">
        <v>98.15</v>
      </c>
      <c r="Y64" s="10">
        <v>99.12</v>
      </c>
      <c r="Z64" s="10">
        <v>97.93</v>
      </c>
      <c r="AA64" s="10">
        <v>99.03</v>
      </c>
      <c r="AB64" s="95">
        <v>5583200</v>
      </c>
      <c r="AC64" s="10">
        <v>98.43</v>
      </c>
      <c r="AD64" s="2">
        <f t="shared" si="0"/>
        <v>1.1899999999999977</v>
      </c>
      <c r="AE64" s="138">
        <f t="shared" si="1"/>
        <v>1.8733181535913968E-2</v>
      </c>
    </row>
    <row r="65" spans="23:31" x14ac:dyDescent="0.25">
      <c r="W65" s="133">
        <v>42548</v>
      </c>
      <c r="X65" s="10">
        <v>98</v>
      </c>
      <c r="Y65" s="10">
        <v>98.21</v>
      </c>
      <c r="Z65" s="10">
        <v>96.89</v>
      </c>
      <c r="AA65" s="10">
        <v>97.21</v>
      </c>
      <c r="AB65" s="95">
        <v>6236500</v>
      </c>
      <c r="AC65" s="10">
        <v>96.62</v>
      </c>
      <c r="AD65" s="2">
        <f t="shared" si="0"/>
        <v>1.3199999999999932</v>
      </c>
      <c r="AE65" s="138">
        <f t="shared" si="1"/>
        <v>-1.6990538203276007E-2</v>
      </c>
    </row>
    <row r="66" spans="23:31" x14ac:dyDescent="0.25">
      <c r="W66" s="133">
        <v>42545</v>
      </c>
      <c r="X66" s="10">
        <v>99.42</v>
      </c>
      <c r="Y66" s="10">
        <v>100.41</v>
      </c>
      <c r="Z66" s="10">
        <v>98.76</v>
      </c>
      <c r="AA66" s="10">
        <v>98.89</v>
      </c>
      <c r="AB66" s="95">
        <v>7446400</v>
      </c>
      <c r="AC66" s="10">
        <v>98.29</v>
      </c>
      <c r="AD66" s="2">
        <f t="shared" si="0"/>
        <v>1.6499999999999915</v>
      </c>
      <c r="AE66" s="138">
        <f t="shared" si="1"/>
        <v>-3.3625012289843603E-2</v>
      </c>
    </row>
    <row r="67" spans="23:31" x14ac:dyDescent="0.25">
      <c r="W67" s="133">
        <v>42544</v>
      </c>
      <c r="X67" s="10">
        <v>102.5</v>
      </c>
      <c r="Y67" s="10">
        <v>102.5</v>
      </c>
      <c r="Z67" s="10">
        <v>101.73</v>
      </c>
      <c r="AA67" s="10">
        <v>102.33</v>
      </c>
      <c r="AB67" s="95">
        <v>3074800</v>
      </c>
      <c r="AC67" s="10">
        <v>101.71</v>
      </c>
      <c r="AD67" s="2">
        <f>Y67-Z67</f>
        <v>0.76999999999999602</v>
      </c>
      <c r="AE67" s="138">
        <f>AC67/AC68-1</f>
        <v>9.6287472702005772E-3</v>
      </c>
    </row>
    <row r="68" spans="23:31" x14ac:dyDescent="0.25">
      <c r="W68" s="133">
        <v>42543</v>
      </c>
      <c r="X68" s="10">
        <v>101.77</v>
      </c>
      <c r="Y68" s="10">
        <v>101.97</v>
      </c>
      <c r="Z68" s="10">
        <v>101.1</v>
      </c>
      <c r="AA68" s="10">
        <v>101.35</v>
      </c>
      <c r="AB68" s="95">
        <v>2634500</v>
      </c>
      <c r="AC68" s="10">
        <v>100.74</v>
      </c>
      <c r="AD68" s="2">
        <f>Y68-Z68</f>
        <v>0.87000000000000455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42636</v>
      </c>
      <c r="X2" s="10">
        <v>141.02000000000001</v>
      </c>
      <c r="Y2" s="10">
        <v>141.78</v>
      </c>
      <c r="Z2" s="10">
        <v>140.36000000000001</v>
      </c>
      <c r="AA2" s="10">
        <v>140.51</v>
      </c>
      <c r="AB2" s="95">
        <v>2779800</v>
      </c>
      <c r="AC2" s="10">
        <v>140.51</v>
      </c>
      <c r="AD2" s="2">
        <f>Y2-Z2</f>
        <v>1.4199999999999875</v>
      </c>
      <c r="AE2" s="138">
        <f>AC2/AC3-1</f>
        <v>-3.7577992058990262E-3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140.51</v>
      </c>
      <c r="W3" s="133">
        <v>42635</v>
      </c>
      <c r="X3" s="10">
        <v>140.49</v>
      </c>
      <c r="Y3" s="10">
        <v>141.41</v>
      </c>
      <c r="Z3" s="10">
        <v>140.33000000000001</v>
      </c>
      <c r="AA3" s="10">
        <v>141.04</v>
      </c>
      <c r="AB3" s="95">
        <v>3018300</v>
      </c>
      <c r="AC3" s="10">
        <v>141.04</v>
      </c>
      <c r="AD3" s="2">
        <f t="shared" ref="AD3:AD66" si="0">Y3-Z3</f>
        <v>1.0799999999999841</v>
      </c>
      <c r="AE3" s="138">
        <f t="shared" ref="AE3:AE66" si="1">AC3/AC4-1</f>
        <v>8.0766206847258104E-3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140.51</v>
      </c>
      <c r="R4" s="529">
        <v>-3.8E-3</v>
      </c>
      <c r="W4" s="133">
        <v>42634</v>
      </c>
      <c r="X4" s="10">
        <v>138.19999999999999</v>
      </c>
      <c r="Y4" s="10">
        <v>139.96</v>
      </c>
      <c r="Z4" s="10">
        <v>137.99</v>
      </c>
      <c r="AA4" s="10">
        <v>139.91</v>
      </c>
      <c r="AB4" s="95">
        <v>3506600</v>
      </c>
      <c r="AC4" s="10">
        <v>139.91</v>
      </c>
      <c r="AD4" s="2">
        <f t="shared" si="0"/>
        <v>1.9699999999999989</v>
      </c>
      <c r="AE4" s="138">
        <f t="shared" si="1"/>
        <v>1.7749327125918368E-2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42633</v>
      </c>
      <c r="X5" s="10">
        <v>138.13</v>
      </c>
      <c r="Y5" s="10">
        <v>138.53</v>
      </c>
      <c r="Z5" s="10">
        <v>137.06</v>
      </c>
      <c r="AA5" s="10">
        <v>137.47</v>
      </c>
      <c r="AB5" s="95">
        <v>2425700</v>
      </c>
      <c r="AC5" s="10">
        <v>137.47</v>
      </c>
      <c r="AD5" s="2">
        <f t="shared" si="0"/>
        <v>1.4699999999999989</v>
      </c>
      <c r="AE5" s="138">
        <f t="shared" si="1"/>
        <v>-1.5252760023243273E-3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42632</v>
      </c>
      <c r="X6" s="10">
        <v>138.68</v>
      </c>
      <c r="Y6" s="10">
        <v>139.38999999999999</v>
      </c>
      <c r="Z6" s="10">
        <v>137.52000000000001</v>
      </c>
      <c r="AA6" s="10">
        <v>137.68</v>
      </c>
      <c r="AB6" s="95">
        <v>3239500</v>
      </c>
      <c r="AC6" s="10">
        <v>137.68</v>
      </c>
      <c r="AD6" s="2">
        <f t="shared" si="0"/>
        <v>1.8699999999999761</v>
      </c>
      <c r="AE6" s="138">
        <f t="shared" si="1"/>
        <v>-5.7052069040224307E-3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42629</v>
      </c>
      <c r="X7" s="10">
        <v>135.61000000000001</v>
      </c>
      <c r="Y7" s="10">
        <v>138.55000000000001</v>
      </c>
      <c r="Z7" s="10">
        <v>135.53</v>
      </c>
      <c r="AA7" s="10">
        <v>138.47</v>
      </c>
      <c r="AB7" s="95">
        <v>7421900</v>
      </c>
      <c r="AC7" s="10">
        <v>138.47</v>
      </c>
      <c r="AD7" s="2">
        <f t="shared" si="0"/>
        <v>3.0200000000000102</v>
      </c>
      <c r="AE7" s="138">
        <f t="shared" si="1"/>
        <v>2.1089890126096744E-2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42628</v>
      </c>
      <c r="X8" s="10">
        <v>133.03</v>
      </c>
      <c r="Y8" s="10">
        <v>136.09</v>
      </c>
      <c r="Z8" s="10">
        <v>132.88</v>
      </c>
      <c r="AA8" s="10">
        <v>135.61000000000001</v>
      </c>
      <c r="AB8" s="95">
        <v>3302900</v>
      </c>
      <c r="AC8" s="10">
        <v>135.61000000000001</v>
      </c>
      <c r="AD8" s="2">
        <f t="shared" si="0"/>
        <v>3.210000000000008</v>
      </c>
      <c r="AE8" s="138">
        <f t="shared" si="1"/>
        <v>1.4361582766100778E-2</v>
      </c>
    </row>
    <row r="9" spans="1:43" x14ac:dyDescent="0.25">
      <c r="O9" s="11" t="s">
        <v>222</v>
      </c>
      <c r="Q9" s="138">
        <f>IF(Q2=0, 0, Q8/Q6)</f>
        <v>0</v>
      </c>
      <c r="W9" s="133">
        <v>42627</v>
      </c>
      <c r="X9" s="10">
        <v>133.87</v>
      </c>
      <c r="Y9" s="10">
        <v>134.69</v>
      </c>
      <c r="Z9" s="10">
        <v>132.97999999999999</v>
      </c>
      <c r="AA9" s="10">
        <v>133.69</v>
      </c>
      <c r="AB9" s="95">
        <v>4592400</v>
      </c>
      <c r="AC9" s="10">
        <v>133.69</v>
      </c>
      <c r="AD9" s="2">
        <f t="shared" si="0"/>
        <v>1.710000000000008</v>
      </c>
      <c r="AE9" s="138">
        <f t="shared" si="1"/>
        <v>-1.9410227696901039E-3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42626</v>
      </c>
      <c r="X10" s="10">
        <v>134.24</v>
      </c>
      <c r="Y10" s="10">
        <v>135.15</v>
      </c>
      <c r="Z10" s="10">
        <v>133.37</v>
      </c>
      <c r="AA10" s="10">
        <v>133.94999999999999</v>
      </c>
      <c r="AB10" s="95">
        <v>3331500</v>
      </c>
      <c r="AC10" s="10">
        <v>133.94999999999999</v>
      </c>
      <c r="AD10" s="2">
        <f t="shared" si="0"/>
        <v>1.7800000000000011</v>
      </c>
      <c r="AE10" s="138">
        <f t="shared" si="1"/>
        <v>-1.1657935512432771E-2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1.78E-2</v>
      </c>
      <c r="W11" s="133">
        <v>42625</v>
      </c>
      <c r="X11" s="10">
        <v>132.71</v>
      </c>
      <c r="Y11" s="10">
        <v>135.72</v>
      </c>
      <c r="Z11" s="10">
        <v>132.38999999999999</v>
      </c>
      <c r="AA11" s="10">
        <v>135.53</v>
      </c>
      <c r="AB11" s="95">
        <v>3457400</v>
      </c>
      <c r="AC11" s="10">
        <v>135.53</v>
      </c>
      <c r="AD11" s="2">
        <f t="shared" si="0"/>
        <v>3.3300000000000125</v>
      </c>
      <c r="AE11" s="138">
        <f t="shared" si="1"/>
        <v>1.4294267325250631E-2</v>
      </c>
    </row>
    <row r="12" spans="1:43" x14ac:dyDescent="0.25">
      <c r="W12" s="133">
        <v>42622</v>
      </c>
      <c r="X12" s="10">
        <v>134.71</v>
      </c>
      <c r="Y12" s="10">
        <v>135.15</v>
      </c>
      <c r="Z12" s="10">
        <v>133.62</v>
      </c>
      <c r="AA12" s="10">
        <v>133.62</v>
      </c>
      <c r="AB12" s="95">
        <v>3322300</v>
      </c>
      <c r="AC12" s="10">
        <v>133.62</v>
      </c>
      <c r="AD12" s="2">
        <f t="shared" si="0"/>
        <v>1.5300000000000011</v>
      </c>
      <c r="AE12" s="138">
        <f t="shared" si="1"/>
        <v>-1.3437684583579412E-2</v>
      </c>
    </row>
    <row r="13" spans="1:43" x14ac:dyDescent="0.25">
      <c r="W13" s="133">
        <v>42621</v>
      </c>
      <c r="X13" s="10">
        <v>134.47</v>
      </c>
      <c r="Y13" s="10">
        <v>135.62</v>
      </c>
      <c r="Z13" s="10">
        <v>134.41</v>
      </c>
      <c r="AA13" s="10">
        <v>135.44</v>
      </c>
      <c r="AB13" s="95">
        <v>2826700</v>
      </c>
      <c r="AC13" s="10">
        <v>135.44</v>
      </c>
      <c r="AD13" s="2">
        <f t="shared" si="0"/>
        <v>1.210000000000008</v>
      </c>
      <c r="AE13" s="138">
        <f t="shared" si="1"/>
        <v>3.3335802652048052E-3</v>
      </c>
    </row>
    <row r="14" spans="1:43" x14ac:dyDescent="0.25">
      <c r="W14" s="133">
        <v>42620</v>
      </c>
      <c r="X14" s="10">
        <v>135</v>
      </c>
      <c r="Y14" s="10">
        <v>135.96</v>
      </c>
      <c r="Z14" s="10">
        <v>134.19999999999999</v>
      </c>
      <c r="AA14" s="10">
        <v>134.99</v>
      </c>
      <c r="AB14" s="95">
        <v>2816300</v>
      </c>
      <c r="AC14" s="10">
        <v>134.99</v>
      </c>
      <c r="AD14" s="2">
        <f t="shared" si="0"/>
        <v>1.7600000000000193</v>
      </c>
      <c r="AE14" s="138" t="e">
        <f t="shared" si="1"/>
        <v>#DIV/0!</v>
      </c>
    </row>
    <row r="15" spans="1:43" x14ac:dyDescent="0.25">
      <c r="W15" s="133">
        <v>42620</v>
      </c>
      <c r="X15" s="10" t="s">
        <v>243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43" x14ac:dyDescent="0.25">
      <c r="W16" s="133">
        <v>42619</v>
      </c>
      <c r="X16" s="10">
        <v>136.62</v>
      </c>
      <c r="Y16" s="10">
        <v>136.85</v>
      </c>
      <c r="Z16" s="10">
        <v>135.63</v>
      </c>
      <c r="AA16" s="10">
        <v>135.97</v>
      </c>
      <c r="AB16" s="95">
        <v>2242400</v>
      </c>
      <c r="AC16" s="10">
        <v>135.35</v>
      </c>
      <c r="AD16" s="2">
        <f t="shared" si="0"/>
        <v>1.2199999999999989</v>
      </c>
      <c r="AE16" s="138">
        <f t="shared" si="1"/>
        <v>-4.633034269745484E-3</v>
      </c>
    </row>
    <row r="17" spans="1:31" x14ac:dyDescent="0.25">
      <c r="W17" s="133">
        <v>42615</v>
      </c>
      <c r="X17" s="10">
        <v>136.5</v>
      </c>
      <c r="Y17" s="10">
        <v>136.78</v>
      </c>
      <c r="Z17" s="10">
        <v>135.76</v>
      </c>
      <c r="AA17" s="10">
        <v>136.61000000000001</v>
      </c>
      <c r="AB17" s="95">
        <v>2390500</v>
      </c>
      <c r="AC17" s="10">
        <v>135.97999999999999</v>
      </c>
      <c r="AD17" s="2">
        <f t="shared" si="0"/>
        <v>1.0200000000000102</v>
      </c>
      <c r="AE17" s="138">
        <f t="shared" si="1"/>
        <v>6.3647128478387938E-3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42614</v>
      </c>
      <c r="X18" s="10">
        <v>136.82</v>
      </c>
      <c r="Y18" s="10">
        <v>136.97999999999999</v>
      </c>
      <c r="Z18" s="10">
        <v>135.35</v>
      </c>
      <c r="AA18" s="10">
        <v>135.74</v>
      </c>
      <c r="AB18" s="95">
        <v>2765400</v>
      </c>
      <c r="AC18" s="10">
        <v>135.12</v>
      </c>
      <c r="AD18" s="2">
        <f t="shared" si="0"/>
        <v>1.6299999999999955</v>
      </c>
      <c r="AE18" s="138">
        <f t="shared" si="1"/>
        <v>-2.2153300841823986E-3</v>
      </c>
    </row>
    <row r="19" spans="1:31" x14ac:dyDescent="0.25">
      <c r="W19" s="133">
        <v>42613</v>
      </c>
      <c r="X19" s="10">
        <v>136.55000000000001</v>
      </c>
      <c r="Y19" s="10">
        <v>136.82</v>
      </c>
      <c r="Z19" s="10">
        <v>135.55000000000001</v>
      </c>
      <c r="AA19" s="10">
        <v>136.05000000000001</v>
      </c>
      <c r="AB19" s="95">
        <v>2837300</v>
      </c>
      <c r="AC19" s="10">
        <v>135.41999999999999</v>
      </c>
      <c r="AD19" s="2">
        <f t="shared" si="0"/>
        <v>1.2699999999999818</v>
      </c>
      <c r="AE19" s="138">
        <f t="shared" si="1"/>
        <v>-6.0187903699355783E-3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42612</v>
      </c>
      <c r="X20" s="10">
        <v>137.27000000000001</v>
      </c>
      <c r="Y20" s="10">
        <v>137.69</v>
      </c>
      <c r="Z20" s="10">
        <v>136.24</v>
      </c>
      <c r="AA20" s="10">
        <v>136.87</v>
      </c>
      <c r="AB20" s="95">
        <v>2026600</v>
      </c>
      <c r="AC20" s="10">
        <v>136.24</v>
      </c>
      <c r="AD20" s="2">
        <f t="shared" si="0"/>
        <v>1.4499999999999886</v>
      </c>
      <c r="AE20" s="138">
        <f t="shared" si="1"/>
        <v>-2.9274004683839117E-3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42611</v>
      </c>
      <c r="X21" s="10">
        <v>137.19999999999999</v>
      </c>
      <c r="Y21" s="10">
        <v>138.04</v>
      </c>
      <c r="Z21" s="10">
        <v>136.47999999999999</v>
      </c>
      <c r="AA21" s="10">
        <v>137.27000000000001</v>
      </c>
      <c r="AB21" s="95">
        <v>2315900</v>
      </c>
      <c r="AC21" s="10">
        <v>136.63999999999999</v>
      </c>
      <c r="AD21" s="2">
        <f t="shared" si="0"/>
        <v>1.5600000000000023</v>
      </c>
      <c r="AE21" s="138">
        <f t="shared" si="1"/>
        <v>4.779763217883426E-3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42608</v>
      </c>
      <c r="X22" s="10">
        <v>137.66999999999999</v>
      </c>
      <c r="Y22" s="10">
        <v>138.30000000000001</v>
      </c>
      <c r="Z22" s="10">
        <v>135.99</v>
      </c>
      <c r="AA22" s="10">
        <v>136.62</v>
      </c>
      <c r="AB22" s="95">
        <v>3082400</v>
      </c>
      <c r="AC22" s="10">
        <v>135.99</v>
      </c>
      <c r="AD22" s="2">
        <f t="shared" si="0"/>
        <v>2.3100000000000023</v>
      </c>
      <c r="AE22" s="138">
        <f t="shared" si="1"/>
        <v>-4.9754884027217727E-3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42607</v>
      </c>
      <c r="X23" s="10">
        <v>139.75</v>
      </c>
      <c r="Y23" s="10">
        <v>139.75</v>
      </c>
      <c r="Z23" s="10">
        <v>137.03</v>
      </c>
      <c r="AA23" s="10">
        <v>137.30000000000001</v>
      </c>
      <c r="AB23" s="95">
        <v>3891000</v>
      </c>
      <c r="AC23" s="10">
        <v>136.66999999999999</v>
      </c>
      <c r="AD23" s="2">
        <f t="shared" si="0"/>
        <v>2.7199999999999989</v>
      </c>
      <c r="AE23" s="138">
        <f t="shared" si="1"/>
        <v>-1.8386841916253727E-2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42606</v>
      </c>
      <c r="X24" s="10">
        <v>142</v>
      </c>
      <c r="Y24" s="10">
        <v>142.08000000000001</v>
      </c>
      <c r="Z24" s="10">
        <v>139.51</v>
      </c>
      <c r="AA24" s="10">
        <v>139.87</v>
      </c>
      <c r="AB24" s="95">
        <v>2529800</v>
      </c>
      <c r="AC24" s="10">
        <v>139.22999999999999</v>
      </c>
      <c r="AD24" s="2">
        <f t="shared" si="0"/>
        <v>2.5700000000000216</v>
      </c>
      <c r="AE24" s="138">
        <f t="shared" si="1"/>
        <v>-1.5067911714770954E-2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42605</v>
      </c>
      <c r="X25" s="10">
        <v>142.72999999999999</v>
      </c>
      <c r="Y25" s="10">
        <v>142.87</v>
      </c>
      <c r="Z25" s="10">
        <v>141.75</v>
      </c>
      <c r="AA25" s="10">
        <v>142.01</v>
      </c>
      <c r="AB25" s="95">
        <v>2295500</v>
      </c>
      <c r="AC25" s="10">
        <v>141.36000000000001</v>
      </c>
      <c r="AD25" s="2">
        <f t="shared" si="0"/>
        <v>1.1200000000000045</v>
      </c>
      <c r="AE25" s="138">
        <f t="shared" si="1"/>
        <v>-5.6561085972839376E-4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42604</v>
      </c>
      <c r="X26" s="10">
        <v>142.11000000000001</v>
      </c>
      <c r="Y26" s="10">
        <v>143</v>
      </c>
      <c r="Z26" s="10">
        <v>141.71</v>
      </c>
      <c r="AA26" s="10">
        <v>142.09</v>
      </c>
      <c r="AB26" s="95">
        <v>1587900</v>
      </c>
      <c r="AC26" s="10">
        <v>141.44</v>
      </c>
      <c r="AD26" s="2">
        <f t="shared" si="0"/>
        <v>1.289999999999992</v>
      </c>
      <c r="AE26" s="138">
        <f t="shared" si="1"/>
        <v>3.5363179857150762E-4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42601</v>
      </c>
      <c r="X27" s="10">
        <v>141.65</v>
      </c>
      <c r="Y27" s="10">
        <v>142.25</v>
      </c>
      <c r="Z27" s="10">
        <v>141.22</v>
      </c>
      <c r="AA27" s="10">
        <v>142.04</v>
      </c>
      <c r="AB27" s="95">
        <v>1950200</v>
      </c>
      <c r="AC27" s="10">
        <v>141.38999999999999</v>
      </c>
      <c r="AD27" s="2">
        <f t="shared" si="0"/>
        <v>1.0300000000000011</v>
      </c>
      <c r="AE27" s="138">
        <f t="shared" si="1"/>
        <v>-9.1859807801031312E-4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42600</v>
      </c>
      <c r="X28" s="10">
        <v>141.66999999999999</v>
      </c>
      <c r="Y28" s="10">
        <v>142.84</v>
      </c>
      <c r="Z28" s="10">
        <v>141.27000000000001</v>
      </c>
      <c r="AA28" s="10">
        <v>142.16999999999999</v>
      </c>
      <c r="AB28" s="95">
        <v>1572700</v>
      </c>
      <c r="AC28" s="10">
        <v>141.52000000000001</v>
      </c>
      <c r="AD28" s="2">
        <f t="shared" si="0"/>
        <v>1.5699999999999932</v>
      </c>
      <c r="AE28" s="138">
        <f t="shared" si="1"/>
        <v>3.2610236778676249E-3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42599</v>
      </c>
      <c r="X29" s="10">
        <v>141.29</v>
      </c>
      <c r="Y29" s="10">
        <v>141.91</v>
      </c>
      <c r="Z29" s="10">
        <v>140.66</v>
      </c>
      <c r="AA29" s="10">
        <v>141.71</v>
      </c>
      <c r="AB29" s="95">
        <v>1849100</v>
      </c>
      <c r="AC29" s="10">
        <v>141.06</v>
      </c>
      <c r="AD29" s="2">
        <f t="shared" si="0"/>
        <v>1.25</v>
      </c>
      <c r="AE29" s="138">
        <f t="shared" si="1"/>
        <v>4.4862208929714598E-3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42598</v>
      </c>
      <c r="X30" s="10">
        <v>141.15</v>
      </c>
      <c r="Y30" s="10">
        <v>141.62</v>
      </c>
      <c r="Z30" s="10">
        <v>140.33000000000001</v>
      </c>
      <c r="AA30" s="10">
        <v>141.08000000000001</v>
      </c>
      <c r="AB30" s="95">
        <v>1688500</v>
      </c>
      <c r="AC30" s="10">
        <v>140.43</v>
      </c>
      <c r="AD30" s="2">
        <f t="shared" si="0"/>
        <v>1.289999999999992</v>
      </c>
      <c r="AE30" s="138">
        <f t="shared" si="1"/>
        <v>-3.8306022557990094E-3</v>
      </c>
    </row>
    <row r="31" spans="1:31" x14ac:dyDescent="0.25">
      <c r="G31" s="3"/>
      <c r="H31" s="233"/>
      <c r="W31" s="133">
        <v>42597</v>
      </c>
      <c r="X31" s="10">
        <v>142.96</v>
      </c>
      <c r="Y31" s="10">
        <v>143.11000000000001</v>
      </c>
      <c r="Z31" s="10">
        <v>141.49</v>
      </c>
      <c r="AA31" s="10">
        <v>141.62</v>
      </c>
      <c r="AB31" s="95">
        <v>2369600</v>
      </c>
      <c r="AC31" s="10">
        <v>140.97</v>
      </c>
      <c r="AD31" s="2">
        <f t="shared" si="0"/>
        <v>1.6200000000000045</v>
      </c>
      <c r="AE31" s="138">
        <f t="shared" si="1"/>
        <v>-8.789199831247374E-3</v>
      </c>
    </row>
    <row r="32" spans="1:31" x14ac:dyDescent="0.25">
      <c r="W32" s="133">
        <v>42594</v>
      </c>
      <c r="X32" s="10">
        <v>142.16</v>
      </c>
      <c r="Y32" s="10">
        <v>143.13999999999999</v>
      </c>
      <c r="Z32" s="10">
        <v>141.5</v>
      </c>
      <c r="AA32" s="10">
        <v>142.88</v>
      </c>
      <c r="AB32" s="95">
        <v>1787900</v>
      </c>
      <c r="AC32" s="10">
        <v>142.22</v>
      </c>
      <c r="AD32" s="2">
        <f t="shared" si="0"/>
        <v>1.6399999999999864</v>
      </c>
      <c r="AE32" s="138">
        <f t="shared" si="1"/>
        <v>1.7609354088892193E-3</v>
      </c>
    </row>
    <row r="33" spans="1:31" x14ac:dyDescent="0.25">
      <c r="L33" t="s">
        <v>221</v>
      </c>
      <c r="M33" s="2">
        <f>M44+K44-F44</f>
        <v>176.70000000000073</v>
      </c>
      <c r="W33" s="133">
        <v>42593</v>
      </c>
      <c r="X33" s="10">
        <v>142.24</v>
      </c>
      <c r="Y33" s="10">
        <v>143.06</v>
      </c>
      <c r="Z33" s="10">
        <v>141.44</v>
      </c>
      <c r="AA33" s="10">
        <v>142.63</v>
      </c>
      <c r="AB33" s="95">
        <v>1857500</v>
      </c>
      <c r="AC33" s="10">
        <v>141.97</v>
      </c>
      <c r="AD33" s="2">
        <f t="shared" si="0"/>
        <v>1.6200000000000045</v>
      </c>
      <c r="AE33" s="138">
        <f t="shared" si="1"/>
        <v>3.0380104564080579E-3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42592</v>
      </c>
      <c r="X34" s="10">
        <v>141.87</v>
      </c>
      <c r="Y34" s="10">
        <v>142.34</v>
      </c>
      <c r="Z34" s="10">
        <v>140.93</v>
      </c>
      <c r="AA34" s="10">
        <v>142.19</v>
      </c>
      <c r="AB34" s="95">
        <v>1866300</v>
      </c>
      <c r="AC34" s="10">
        <v>141.54</v>
      </c>
      <c r="AD34" s="2">
        <f t="shared" si="0"/>
        <v>1.4099999999999966</v>
      </c>
      <c r="AE34" s="138">
        <f t="shared" si="1"/>
        <v>2.6209534603669482E-3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42591</v>
      </c>
      <c r="X35" s="10">
        <v>142.55000000000001</v>
      </c>
      <c r="Y35" s="10">
        <v>143.13</v>
      </c>
      <c r="Z35" s="10">
        <v>141.68</v>
      </c>
      <c r="AA35" s="10">
        <v>141.82</v>
      </c>
      <c r="AB35" s="95">
        <v>2140700</v>
      </c>
      <c r="AC35" s="10">
        <v>141.16999999999999</v>
      </c>
      <c r="AD35" s="2">
        <f t="shared" si="0"/>
        <v>1.4499999999999886</v>
      </c>
      <c r="AE35" s="138">
        <f t="shared" si="1"/>
        <v>-2.1911224201300872E-3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42590</v>
      </c>
      <c r="X36" s="10">
        <v>142.61000000000001</v>
      </c>
      <c r="Y36" s="10">
        <v>143.07</v>
      </c>
      <c r="Z36" s="10">
        <v>141.86000000000001</v>
      </c>
      <c r="AA36" s="10">
        <v>142.13</v>
      </c>
      <c r="AB36" s="95">
        <v>1846400</v>
      </c>
      <c r="AC36" s="10">
        <v>141.47999999999999</v>
      </c>
      <c r="AD36" s="2">
        <f t="shared" si="0"/>
        <v>1.2099999999999795</v>
      </c>
      <c r="AE36" s="138">
        <f t="shared" si="1"/>
        <v>-5.9720368158506787E-3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42587</v>
      </c>
      <c r="X37" s="10">
        <v>143.33000000000001</v>
      </c>
      <c r="Y37" s="10">
        <v>143.54</v>
      </c>
      <c r="Z37" s="10">
        <v>142.4</v>
      </c>
      <c r="AA37" s="10">
        <v>142.99</v>
      </c>
      <c r="AB37" s="95">
        <v>2000100</v>
      </c>
      <c r="AC37" s="10">
        <v>142.33000000000001</v>
      </c>
      <c r="AD37" s="2">
        <f t="shared" si="0"/>
        <v>1.1399999999999864</v>
      </c>
      <c r="AE37" s="138">
        <f t="shared" si="1"/>
        <v>1.9711369236183884E-3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42586</v>
      </c>
      <c r="X38" s="10">
        <v>143.1</v>
      </c>
      <c r="Y38" s="10">
        <v>143.47999999999999</v>
      </c>
      <c r="Z38" s="10">
        <v>142.26</v>
      </c>
      <c r="AA38" s="10">
        <v>142.71</v>
      </c>
      <c r="AB38" s="95">
        <v>1890900</v>
      </c>
      <c r="AC38" s="10">
        <v>142.05000000000001</v>
      </c>
      <c r="AD38" s="2">
        <f t="shared" si="0"/>
        <v>1.2199999999999989</v>
      </c>
      <c r="AE38" s="138">
        <f t="shared" si="1"/>
        <v>-1.1953311770495079E-3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42585</v>
      </c>
      <c r="X39" s="10">
        <v>143.33000000000001</v>
      </c>
      <c r="Y39" s="10">
        <v>143.62</v>
      </c>
      <c r="Z39" s="10">
        <v>142.43</v>
      </c>
      <c r="AA39" s="10">
        <v>142.88</v>
      </c>
      <c r="AB39" s="95">
        <v>1963600</v>
      </c>
      <c r="AC39" s="10">
        <v>142.22</v>
      </c>
      <c r="AD39" s="2">
        <f t="shared" si="0"/>
        <v>1.1899999999999977</v>
      </c>
      <c r="AE39" s="138">
        <f t="shared" si="1"/>
        <v>-2.0349449161461974E-3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42584</v>
      </c>
      <c r="X40" s="10">
        <v>143.81</v>
      </c>
      <c r="Y40" s="10">
        <v>143.97</v>
      </c>
      <c r="Z40" s="10">
        <v>142.34</v>
      </c>
      <c r="AA40" s="10">
        <v>143.16999999999999</v>
      </c>
      <c r="AB40" s="95">
        <v>2679100</v>
      </c>
      <c r="AC40" s="10">
        <v>142.51</v>
      </c>
      <c r="AD40" s="2">
        <f t="shared" si="0"/>
        <v>1.6299999999999955</v>
      </c>
      <c r="AE40" s="138">
        <f t="shared" si="1"/>
        <v>-2.3801190059503652E-3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67" t="s">
        <v>78</v>
      </c>
      <c r="P41" s="567"/>
      <c r="Q41" s="34"/>
      <c r="W41" s="133">
        <v>42583</v>
      </c>
      <c r="X41" s="10">
        <v>143.41999999999999</v>
      </c>
      <c r="Y41" s="10">
        <v>144.16</v>
      </c>
      <c r="Z41" s="10">
        <v>143.04</v>
      </c>
      <c r="AA41" s="10">
        <v>143.51</v>
      </c>
      <c r="AB41" s="95">
        <v>2494900</v>
      </c>
      <c r="AC41" s="10">
        <v>142.85</v>
      </c>
      <c r="AD41" s="2">
        <f t="shared" si="0"/>
        <v>1.1200000000000045</v>
      </c>
      <c r="AE41" s="138">
        <f t="shared" si="1"/>
        <v>2.1748281184228446E-3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154.56100000000001</v>
      </c>
      <c r="Q42" s="34"/>
      <c r="T42" s="91" t="s">
        <v>113</v>
      </c>
      <c r="W42" s="133">
        <v>42580</v>
      </c>
      <c r="X42" s="10">
        <v>141.85</v>
      </c>
      <c r="Y42" s="10">
        <v>143.9</v>
      </c>
      <c r="Z42" s="10">
        <v>141.6</v>
      </c>
      <c r="AA42" s="10">
        <v>143.19999999999999</v>
      </c>
      <c r="AB42" s="95">
        <v>3269700</v>
      </c>
      <c r="AC42" s="10">
        <v>142.54</v>
      </c>
      <c r="AD42" s="2">
        <f t="shared" si="0"/>
        <v>2.3000000000000114</v>
      </c>
      <c r="AE42" s="138">
        <f t="shared" si="1"/>
        <v>3.0964109781843607E-3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153.1559</v>
      </c>
      <c r="Q43" s="34"/>
      <c r="T43" s="128" t="s">
        <v>98</v>
      </c>
      <c r="U43" s="98">
        <v>141.04</v>
      </c>
      <c r="W43" s="133">
        <v>42579</v>
      </c>
      <c r="X43" s="10">
        <v>141.36000000000001</v>
      </c>
      <c r="Y43" s="10">
        <v>143.03</v>
      </c>
      <c r="Z43" s="10">
        <v>141.19</v>
      </c>
      <c r="AA43" s="10">
        <v>142.76</v>
      </c>
      <c r="AB43" s="95">
        <v>2517000</v>
      </c>
      <c r="AC43" s="10">
        <v>142.1</v>
      </c>
      <c r="AD43" s="2">
        <f t="shared" si="0"/>
        <v>1.8400000000000034</v>
      </c>
      <c r="AE43" s="138">
        <f t="shared" si="1"/>
        <v>7.5870382188185648E-3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151.7508</v>
      </c>
      <c r="Q44" s="34"/>
      <c r="T44" s="93" t="s">
        <v>99</v>
      </c>
      <c r="U44" s="88">
        <v>141.02000000000001</v>
      </c>
      <c r="W44" s="133">
        <v>42578</v>
      </c>
      <c r="X44" s="10">
        <v>141.16999999999999</v>
      </c>
      <c r="Y44" s="10">
        <v>142.34</v>
      </c>
      <c r="Z44" s="10">
        <v>139.91</v>
      </c>
      <c r="AA44" s="10">
        <v>141.68</v>
      </c>
      <c r="AB44" s="95">
        <v>2684100</v>
      </c>
      <c r="AC44" s="10">
        <v>141.03</v>
      </c>
      <c r="AD44" s="2">
        <f t="shared" si="0"/>
        <v>2.4300000000000068</v>
      </c>
      <c r="AE44" s="138">
        <f t="shared" si="1"/>
        <v>-1.4179369018085808E-4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150.34569999999999</v>
      </c>
      <c r="Q45" s="83"/>
      <c r="T45" s="93" t="s">
        <v>100</v>
      </c>
      <c r="U45" s="88" t="s">
        <v>550</v>
      </c>
      <c r="W45" s="133">
        <v>42577</v>
      </c>
      <c r="X45" s="10">
        <v>141.94</v>
      </c>
      <c r="Y45" s="10">
        <v>142.19</v>
      </c>
      <c r="Z45" s="10">
        <v>141.02000000000001</v>
      </c>
      <c r="AA45" s="10">
        <v>141.69999999999999</v>
      </c>
      <c r="AB45" s="95">
        <v>2668100</v>
      </c>
      <c r="AC45" s="10">
        <v>141.05000000000001</v>
      </c>
      <c r="AD45" s="2">
        <f t="shared" si="0"/>
        <v>1.1699999999999875</v>
      </c>
      <c r="AE45" s="138">
        <f t="shared" si="1"/>
        <v>-2.1264530762687972E-4</v>
      </c>
    </row>
    <row r="46" spans="1:31" x14ac:dyDescent="0.25">
      <c r="O46" s="83">
        <v>1.06</v>
      </c>
      <c r="P46" s="83">
        <f t="shared" si="5"/>
        <v>148.94059999999999</v>
      </c>
      <c r="Q46" s="83"/>
      <c r="T46" s="93" t="s">
        <v>101</v>
      </c>
      <c r="U46" s="88" t="s">
        <v>551</v>
      </c>
      <c r="W46" s="133">
        <v>42576</v>
      </c>
      <c r="X46" s="10">
        <v>143.55000000000001</v>
      </c>
      <c r="Y46" s="10">
        <v>143.88999999999999</v>
      </c>
      <c r="Z46" s="10">
        <v>141.41</v>
      </c>
      <c r="AA46" s="10">
        <v>141.72999999999999</v>
      </c>
      <c r="AB46" s="95">
        <v>2725600</v>
      </c>
      <c r="AC46" s="10">
        <v>141.08000000000001</v>
      </c>
      <c r="AD46" s="2">
        <f t="shared" si="0"/>
        <v>2.4799999999999898</v>
      </c>
      <c r="AE46" s="138">
        <f t="shared" si="1"/>
        <v>-1.363350346081238E-2</v>
      </c>
    </row>
    <row r="47" spans="1:31" x14ac:dyDescent="0.25">
      <c r="O47" s="83">
        <v>1.05</v>
      </c>
      <c r="P47" s="83">
        <f t="shared" si="5"/>
        <v>147.53549999999998</v>
      </c>
      <c r="Q47" s="83"/>
      <c r="T47" s="93" t="s">
        <v>102</v>
      </c>
      <c r="U47" s="88">
        <v>162.09</v>
      </c>
      <c r="W47" s="133">
        <v>42573</v>
      </c>
      <c r="X47" s="10">
        <v>143.69</v>
      </c>
      <c r="Y47" s="10">
        <v>144.05000000000001</v>
      </c>
      <c r="Z47" s="10">
        <v>142.91999999999999</v>
      </c>
      <c r="AA47" s="10">
        <v>143.69</v>
      </c>
      <c r="AB47" s="95">
        <v>2697500</v>
      </c>
      <c r="AC47" s="10">
        <v>143.03</v>
      </c>
      <c r="AD47" s="2">
        <f t="shared" si="0"/>
        <v>1.1300000000000239</v>
      </c>
      <c r="AE47" s="138">
        <f t="shared" si="1"/>
        <v>5.7661205259826875E-3</v>
      </c>
    </row>
    <row r="48" spans="1:31" x14ac:dyDescent="0.25">
      <c r="O48" s="83">
        <v>1.04</v>
      </c>
      <c r="P48" s="83">
        <f t="shared" si="5"/>
        <v>146.13040000000001</v>
      </c>
      <c r="Q48" s="83"/>
      <c r="T48" s="93" t="s">
        <v>103</v>
      </c>
      <c r="U48" s="88">
        <v>0.54941600000000002</v>
      </c>
      <c r="W48" s="133">
        <v>42572</v>
      </c>
      <c r="X48" s="10">
        <v>142.71</v>
      </c>
      <c r="Y48" s="10">
        <v>143.72999999999999</v>
      </c>
      <c r="Z48" s="10">
        <v>142.13</v>
      </c>
      <c r="AA48" s="10">
        <v>142.87</v>
      </c>
      <c r="AB48" s="95">
        <v>3475100</v>
      </c>
      <c r="AC48" s="10">
        <v>142.21</v>
      </c>
      <c r="AD48" s="2">
        <f t="shared" si="0"/>
        <v>1.5999999999999943</v>
      </c>
      <c r="AE48" s="138">
        <f t="shared" si="1"/>
        <v>-1.053666760325922E-3</v>
      </c>
    </row>
    <row r="49" spans="15:31" x14ac:dyDescent="0.25">
      <c r="O49" s="83">
        <v>1.03</v>
      </c>
      <c r="P49" s="83">
        <f t="shared" si="5"/>
        <v>144.7253</v>
      </c>
      <c r="Q49" s="83"/>
      <c r="T49" s="93" t="s">
        <v>104</v>
      </c>
      <c r="U49" s="88" t="s">
        <v>552</v>
      </c>
      <c r="W49" s="133">
        <v>42571</v>
      </c>
      <c r="X49" s="10">
        <v>143.47</v>
      </c>
      <c r="Y49" s="10">
        <v>144.47999999999999</v>
      </c>
      <c r="Z49" s="10">
        <v>142.81</v>
      </c>
      <c r="AA49" s="10">
        <v>143.02000000000001</v>
      </c>
      <c r="AB49" s="95">
        <v>5489800</v>
      </c>
      <c r="AC49" s="10">
        <v>142.36000000000001</v>
      </c>
      <c r="AD49" s="2">
        <f t="shared" si="0"/>
        <v>1.6699999999999875</v>
      </c>
      <c r="AE49" s="138">
        <f t="shared" si="1"/>
        <v>3.029662509687947E-3</v>
      </c>
    </row>
    <row r="50" spans="15:31" x14ac:dyDescent="0.25">
      <c r="O50" s="83">
        <v>1.02</v>
      </c>
      <c r="P50" s="83">
        <f t="shared" si="5"/>
        <v>143.3202</v>
      </c>
      <c r="Q50" s="83"/>
      <c r="T50" s="93"/>
      <c r="U50" s="88"/>
      <c r="W50" s="133">
        <v>42570</v>
      </c>
      <c r="X50" s="10">
        <v>140.75</v>
      </c>
      <c r="Y50" s="10">
        <v>142.63</v>
      </c>
      <c r="Z50" s="10">
        <v>139.32</v>
      </c>
      <c r="AA50" s="10">
        <v>142.59</v>
      </c>
      <c r="AB50" s="95">
        <v>5326200</v>
      </c>
      <c r="AC50" s="10">
        <v>141.93</v>
      </c>
      <c r="AD50" s="2">
        <f t="shared" si="0"/>
        <v>3.3100000000000023</v>
      </c>
      <c r="AE50" s="138">
        <f t="shared" si="1"/>
        <v>1.3062098501070762E-2</v>
      </c>
    </row>
    <row r="51" spans="15:31" x14ac:dyDescent="0.25">
      <c r="O51" s="83">
        <v>1.01</v>
      </c>
      <c r="P51" s="83">
        <f t="shared" si="5"/>
        <v>141.9151</v>
      </c>
      <c r="Q51" s="83"/>
      <c r="T51" s="93" t="s">
        <v>105</v>
      </c>
      <c r="U51" s="88" t="s">
        <v>553</v>
      </c>
      <c r="W51" s="133">
        <v>42569</v>
      </c>
      <c r="X51" s="10">
        <v>141.76</v>
      </c>
      <c r="Y51" s="10">
        <v>141.9</v>
      </c>
      <c r="Z51" s="10">
        <v>139.62</v>
      </c>
      <c r="AA51" s="10">
        <v>140.75</v>
      </c>
      <c r="AB51" s="95">
        <v>4166300</v>
      </c>
      <c r="AC51" s="10">
        <v>140.1</v>
      </c>
      <c r="AD51" s="2">
        <f t="shared" si="0"/>
        <v>2.2800000000000011</v>
      </c>
      <c r="AE51" s="138">
        <f t="shared" si="1"/>
        <v>-4.1228319590560503E-3</v>
      </c>
    </row>
    <row r="52" spans="15:31" x14ac:dyDescent="0.25">
      <c r="O52" s="83">
        <v>1</v>
      </c>
      <c r="P52" s="83">
        <f t="shared" si="5"/>
        <v>140.51</v>
      </c>
      <c r="Q52" s="83"/>
      <c r="T52" s="93" t="s">
        <v>106</v>
      </c>
      <c r="U52" s="88" t="s">
        <v>341</v>
      </c>
      <c r="W52" s="133">
        <v>42566</v>
      </c>
      <c r="X52" s="10">
        <v>141.65</v>
      </c>
      <c r="Y52" s="10">
        <v>142.78</v>
      </c>
      <c r="Z52" s="10">
        <v>141.06</v>
      </c>
      <c r="AA52" s="10">
        <v>141.33000000000001</v>
      </c>
      <c r="AB52" s="95">
        <v>3748700</v>
      </c>
      <c r="AC52" s="10">
        <v>140.68</v>
      </c>
      <c r="AD52" s="2">
        <f t="shared" si="0"/>
        <v>1.7199999999999989</v>
      </c>
      <c r="AE52" s="138">
        <f t="shared" si="1"/>
        <v>3.4952564376917739E-3</v>
      </c>
    </row>
    <row r="53" spans="15:31" x14ac:dyDescent="0.25">
      <c r="O53" s="83">
        <v>0.99</v>
      </c>
      <c r="P53" s="83">
        <f t="shared" si="5"/>
        <v>139.10489999999999</v>
      </c>
      <c r="Q53" s="83"/>
      <c r="T53" s="93" t="s">
        <v>107</v>
      </c>
      <c r="U53" s="90">
        <v>2801957</v>
      </c>
      <c r="W53" s="133">
        <v>42565</v>
      </c>
      <c r="X53" s="10">
        <v>142.38999999999999</v>
      </c>
      <c r="Y53" s="10">
        <v>142.85</v>
      </c>
      <c r="Z53" s="10">
        <v>140.47</v>
      </c>
      <c r="AA53" s="10">
        <v>140.84</v>
      </c>
      <c r="AB53" s="95">
        <v>3000700</v>
      </c>
      <c r="AC53" s="10">
        <v>140.19</v>
      </c>
      <c r="AD53" s="2">
        <f t="shared" si="0"/>
        <v>2.3799999999999955</v>
      </c>
      <c r="AE53" s="138">
        <f t="shared" si="1"/>
        <v>-4.5444862600299007E-3</v>
      </c>
    </row>
    <row r="54" spans="15:31" x14ac:dyDescent="0.25">
      <c r="O54" s="83">
        <v>0.98</v>
      </c>
      <c r="P54" s="83">
        <f t="shared" si="5"/>
        <v>137.69979999999998</v>
      </c>
      <c r="Q54" s="83"/>
      <c r="T54" s="93" t="s">
        <v>110</v>
      </c>
      <c r="U54" s="90">
        <v>3065530</v>
      </c>
      <c r="W54" s="133">
        <v>42564</v>
      </c>
      <c r="X54" s="10">
        <v>140.96</v>
      </c>
      <c r="Y54" s="10">
        <v>141.59</v>
      </c>
      <c r="Z54" s="10">
        <v>139.91999999999999</v>
      </c>
      <c r="AA54" s="10">
        <v>141.47999999999999</v>
      </c>
      <c r="AB54" s="95">
        <v>3164700</v>
      </c>
      <c r="AC54" s="10">
        <v>140.83000000000001</v>
      </c>
      <c r="AD54" s="2">
        <f t="shared" si="0"/>
        <v>1.6700000000000159</v>
      </c>
      <c r="AE54" s="138">
        <f t="shared" si="1"/>
        <v>1.1564430397931424E-2</v>
      </c>
    </row>
    <row r="55" spans="15:31" x14ac:dyDescent="0.25">
      <c r="O55" s="83">
        <v>0.97</v>
      </c>
      <c r="P55" s="83">
        <f t="shared" si="5"/>
        <v>136.29469999999998</v>
      </c>
      <c r="Q55" s="83"/>
      <c r="T55" s="93" t="s">
        <v>108</v>
      </c>
      <c r="U55" s="88" t="s">
        <v>554</v>
      </c>
      <c r="W55" s="133">
        <v>42563</v>
      </c>
      <c r="X55" s="10">
        <v>140.88999999999999</v>
      </c>
      <c r="Y55" s="10">
        <v>140.94999999999999</v>
      </c>
      <c r="Z55" s="10">
        <v>139.37</v>
      </c>
      <c r="AA55" s="10">
        <v>139.86000000000001</v>
      </c>
      <c r="AB55" s="95">
        <v>4310100</v>
      </c>
      <c r="AC55" s="10">
        <v>139.22</v>
      </c>
      <c r="AD55" s="2">
        <f t="shared" si="0"/>
        <v>1.5799999999999841</v>
      </c>
      <c r="AE55" s="138">
        <f t="shared" si="1"/>
        <v>-3.2932416953036503E-3</v>
      </c>
    </row>
    <row r="56" spans="15:31" x14ac:dyDescent="0.25">
      <c r="O56" s="83">
        <v>0.96</v>
      </c>
      <c r="P56" s="83">
        <f t="shared" si="5"/>
        <v>134.88959999999997</v>
      </c>
      <c r="Q56" s="83"/>
      <c r="T56" s="93" t="s">
        <v>111</v>
      </c>
      <c r="U56" s="88">
        <v>21.99</v>
      </c>
      <c r="W56" s="133">
        <v>42562</v>
      </c>
      <c r="X56" s="10">
        <v>141.27000000000001</v>
      </c>
      <c r="Y56" s="10">
        <v>141.6</v>
      </c>
      <c r="Z56" s="10">
        <v>140.01</v>
      </c>
      <c r="AA56" s="10">
        <v>140.32</v>
      </c>
      <c r="AB56" s="95">
        <v>4084000</v>
      </c>
      <c r="AC56" s="10">
        <v>139.68</v>
      </c>
      <c r="AD56" s="2">
        <f t="shared" si="0"/>
        <v>1.5900000000000034</v>
      </c>
      <c r="AE56" s="138">
        <f t="shared" si="1"/>
        <v>-6.6846821220309938E-3</v>
      </c>
    </row>
    <row r="57" spans="15:31" x14ac:dyDescent="0.25">
      <c r="O57" s="83">
        <v>0.95</v>
      </c>
      <c r="P57" s="83">
        <f t="shared" si="5"/>
        <v>133.4845</v>
      </c>
      <c r="Q57" s="83"/>
      <c r="T57" s="93" t="s">
        <v>112</v>
      </c>
      <c r="U57" s="88">
        <v>6.39</v>
      </c>
      <c r="W57" s="133">
        <v>42559</v>
      </c>
      <c r="X57" s="10">
        <v>141.69999999999999</v>
      </c>
      <c r="Y57" s="10">
        <v>141.78</v>
      </c>
      <c r="Z57" s="10">
        <v>139.55000000000001</v>
      </c>
      <c r="AA57" s="10">
        <v>141.27000000000001</v>
      </c>
      <c r="AB57" s="95">
        <v>3605500</v>
      </c>
      <c r="AC57" s="10">
        <v>140.62</v>
      </c>
      <c r="AD57" s="2">
        <f t="shared" si="0"/>
        <v>2.2299999999999898</v>
      </c>
      <c r="AE57" s="138">
        <f t="shared" si="1"/>
        <v>3.3535497681056459E-3</v>
      </c>
    </row>
    <row r="58" spans="15:31" x14ac:dyDescent="0.25">
      <c r="O58" s="83">
        <v>0.94</v>
      </c>
      <c r="P58" s="83">
        <f t="shared" si="5"/>
        <v>132.07939999999999</v>
      </c>
      <c r="Q58" s="83"/>
      <c r="T58" s="93" t="s">
        <v>109</v>
      </c>
      <c r="U58" s="88" t="s">
        <v>555</v>
      </c>
      <c r="W58" s="133">
        <v>42558</v>
      </c>
      <c r="X58" s="10">
        <v>142.37</v>
      </c>
      <c r="Y58" s="10">
        <v>142.66</v>
      </c>
      <c r="Z58" s="10">
        <v>139.94999999999999</v>
      </c>
      <c r="AA58" s="10">
        <v>140.80000000000001</v>
      </c>
      <c r="AB58" s="95">
        <v>3515500</v>
      </c>
      <c r="AC58" s="10">
        <v>140.15</v>
      </c>
      <c r="AD58" s="2">
        <f t="shared" si="0"/>
        <v>2.710000000000008</v>
      </c>
      <c r="AE58" s="138">
        <f t="shared" si="1"/>
        <v>-1.1147957383757734E-2</v>
      </c>
    </row>
    <row r="59" spans="15:31" x14ac:dyDescent="0.25">
      <c r="O59" s="83">
        <v>0.93</v>
      </c>
      <c r="P59" s="83">
        <f t="shared" si="5"/>
        <v>130.67429999999999</v>
      </c>
      <c r="Q59" s="83"/>
      <c r="W59" s="133">
        <v>42557</v>
      </c>
      <c r="X59" s="10">
        <v>140.97999999999999</v>
      </c>
      <c r="Y59" s="10">
        <v>142.96</v>
      </c>
      <c r="Z59" s="10">
        <v>140.97</v>
      </c>
      <c r="AA59" s="10">
        <v>142.38</v>
      </c>
      <c r="AB59" s="95">
        <v>4083300</v>
      </c>
      <c r="AC59" s="10">
        <v>141.72999999999999</v>
      </c>
      <c r="AD59" s="2">
        <f t="shared" si="0"/>
        <v>1.9900000000000091</v>
      </c>
      <c r="AE59" s="138">
        <f t="shared" si="1"/>
        <v>5.8193172947271776E-3</v>
      </c>
    </row>
    <row r="60" spans="15:31" x14ac:dyDescent="0.25">
      <c r="O60" s="83">
        <v>0.92</v>
      </c>
      <c r="P60" s="83">
        <f t="shared" si="5"/>
        <v>129.26919999999998</v>
      </c>
      <c r="Q60" s="83"/>
      <c r="W60" s="133">
        <v>42556</v>
      </c>
      <c r="X60" s="10">
        <v>140.15</v>
      </c>
      <c r="Y60" s="10">
        <v>141.91</v>
      </c>
      <c r="Z60" s="10">
        <v>140.03</v>
      </c>
      <c r="AA60" s="10">
        <v>141.56</v>
      </c>
      <c r="AB60" s="95">
        <v>3749300</v>
      </c>
      <c r="AC60" s="10">
        <v>140.91</v>
      </c>
      <c r="AD60" s="2">
        <f t="shared" si="0"/>
        <v>1.8799999999999955</v>
      </c>
      <c r="AE60" s="138">
        <f t="shared" si="1"/>
        <v>4.9925112331501431E-3</v>
      </c>
    </row>
    <row r="61" spans="15:31" x14ac:dyDescent="0.25">
      <c r="O61" s="83">
        <v>0.91</v>
      </c>
      <c r="P61" s="83">
        <f t="shared" si="5"/>
        <v>127.86409999999999</v>
      </c>
      <c r="Q61" s="83"/>
      <c r="W61" s="133">
        <v>42552</v>
      </c>
      <c r="X61" s="10">
        <v>141.16</v>
      </c>
      <c r="Y61" s="10">
        <v>141.79</v>
      </c>
      <c r="Z61" s="10">
        <v>140.62</v>
      </c>
      <c r="AA61" s="10">
        <v>140.86000000000001</v>
      </c>
      <c r="AB61" s="95">
        <v>2882500</v>
      </c>
      <c r="AC61" s="10">
        <v>140.21</v>
      </c>
      <c r="AD61" s="2">
        <f t="shared" si="0"/>
        <v>1.1699999999999875</v>
      </c>
      <c r="AE61" s="138">
        <f t="shared" si="1"/>
        <v>-2.4190679473496957E-3</v>
      </c>
    </row>
    <row r="62" spans="15:31" x14ac:dyDescent="0.25">
      <c r="O62" s="83">
        <v>0.9</v>
      </c>
      <c r="P62" s="83">
        <f t="shared" si="5"/>
        <v>126.45899999999999</v>
      </c>
      <c r="Q62" s="83"/>
      <c r="W62" s="133">
        <v>42551</v>
      </c>
      <c r="X62" s="10">
        <v>140.68</v>
      </c>
      <c r="Y62" s="10">
        <v>141.31</v>
      </c>
      <c r="Z62" s="10">
        <v>140.24</v>
      </c>
      <c r="AA62" s="10">
        <v>141.19999999999999</v>
      </c>
      <c r="AB62" s="95">
        <v>4730800</v>
      </c>
      <c r="AC62" s="10">
        <v>140.55000000000001</v>
      </c>
      <c r="AD62" s="2">
        <f t="shared" si="0"/>
        <v>1.0699999999999932</v>
      </c>
      <c r="AE62" s="138">
        <f t="shared" si="1"/>
        <v>4.8616572531636759E-3</v>
      </c>
    </row>
    <row r="63" spans="15:31" x14ac:dyDescent="0.25">
      <c r="O63" s="34"/>
      <c r="W63" s="133">
        <v>42550</v>
      </c>
      <c r="X63" s="10">
        <v>139.80000000000001</v>
      </c>
      <c r="Y63" s="10">
        <v>140.68</v>
      </c>
      <c r="Z63" s="10">
        <v>139.6</v>
      </c>
      <c r="AA63" s="10">
        <v>140.52000000000001</v>
      </c>
      <c r="AB63" s="95">
        <v>3704500</v>
      </c>
      <c r="AC63" s="10">
        <v>139.87</v>
      </c>
      <c r="AD63" s="2">
        <f t="shared" si="0"/>
        <v>1.0800000000000125</v>
      </c>
      <c r="AE63" s="138">
        <f t="shared" si="1"/>
        <v>1.303686535815185E-2</v>
      </c>
    </row>
    <row r="64" spans="15:31" x14ac:dyDescent="0.25">
      <c r="O64" s="34"/>
      <c r="W64" s="133">
        <v>42549</v>
      </c>
      <c r="X64" s="10">
        <v>138.21</v>
      </c>
      <c r="Y64" s="10">
        <v>139.09</v>
      </c>
      <c r="Z64" s="10">
        <v>137.65</v>
      </c>
      <c r="AA64" s="10">
        <v>138.71</v>
      </c>
      <c r="AB64" s="95">
        <v>4160200</v>
      </c>
      <c r="AC64" s="10">
        <v>138.07</v>
      </c>
      <c r="AD64" s="2">
        <f t="shared" si="0"/>
        <v>1.4399999999999977</v>
      </c>
      <c r="AE64" s="138">
        <f t="shared" si="1"/>
        <v>1.1650058616647252E-2</v>
      </c>
    </row>
    <row r="65" spans="23:31" x14ac:dyDescent="0.25">
      <c r="W65" s="133">
        <v>42548</v>
      </c>
      <c r="X65" s="10">
        <v>136.15</v>
      </c>
      <c r="Y65" s="10">
        <v>137.38999999999999</v>
      </c>
      <c r="Z65" s="10">
        <v>135.47999999999999</v>
      </c>
      <c r="AA65" s="10">
        <v>137.11000000000001</v>
      </c>
      <c r="AB65" s="95">
        <v>3996200</v>
      </c>
      <c r="AC65" s="10">
        <v>136.47999999999999</v>
      </c>
      <c r="AD65" s="2">
        <f t="shared" si="0"/>
        <v>1.9099999999999966</v>
      </c>
      <c r="AE65" s="138">
        <f t="shared" si="1"/>
        <v>-1.3171374213376552E-3</v>
      </c>
    </row>
    <row r="66" spans="23:31" x14ac:dyDescent="0.25">
      <c r="W66" s="133">
        <v>42545</v>
      </c>
      <c r="X66" s="10">
        <v>135.66</v>
      </c>
      <c r="Y66" s="10">
        <v>138.62</v>
      </c>
      <c r="Z66" s="10">
        <v>135.15</v>
      </c>
      <c r="AA66" s="10">
        <v>137.29</v>
      </c>
      <c r="AB66" s="95">
        <v>4475100</v>
      </c>
      <c r="AC66" s="10">
        <v>136.66</v>
      </c>
      <c r="AD66" s="2">
        <f t="shared" si="0"/>
        <v>3.4699999999999989</v>
      </c>
      <c r="AE66" s="138">
        <f t="shared" si="1"/>
        <v>-1.3641284734752901E-2</v>
      </c>
    </row>
    <row r="67" spans="23:31" x14ac:dyDescent="0.25">
      <c r="W67" s="133">
        <v>42544</v>
      </c>
      <c r="X67" s="10">
        <v>139.35</v>
      </c>
      <c r="Y67" s="10">
        <v>139.97999999999999</v>
      </c>
      <c r="Z67" s="10">
        <v>138.01</v>
      </c>
      <c r="AA67" s="10">
        <v>139.19</v>
      </c>
      <c r="AB67" s="95">
        <v>2646800</v>
      </c>
      <c r="AC67" s="10">
        <v>138.55000000000001</v>
      </c>
      <c r="AD67" s="2">
        <f>Y67-Z67</f>
        <v>1.9699999999999989</v>
      </c>
      <c r="AE67" s="138" t="e">
        <f>AC67/#REF!-1</f>
        <v>#REF!</v>
      </c>
    </row>
    <row r="68" spans="23:31" x14ac:dyDescent="0.25">
      <c r="W68" s="133">
        <v>42543</v>
      </c>
      <c r="X68" s="10">
        <v>138.44999999999999</v>
      </c>
      <c r="Y68" s="10">
        <v>139.54</v>
      </c>
      <c r="Z68" s="10">
        <v>137.63</v>
      </c>
      <c r="AA68" s="10">
        <v>137.9</v>
      </c>
      <c r="AB68" s="95">
        <v>2375200</v>
      </c>
      <c r="AC68" s="10">
        <v>137.27000000000001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106</vt:i4>
      </vt:variant>
    </vt:vector>
  </HeadingPairs>
  <TitlesOfParts>
    <vt:vector size="159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2016-09-26T01:33:19Z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