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r:id="rId35"/>
    <sheet name="WFC" sheetId="45" state="hidden" r:id="rId36"/>
    <sheet name="AA" sheetId="3" state="hidden" r:id="rId37"/>
    <sheet name="KATE" sheetId="5" state="hidden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state="hidden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2">ALL!$X$1:$AD$69</definedName>
    <definedName name="hp?s_AOBC_Historical_Prices" localSheetId="11">AOBC!$W$1:$AC$68</definedName>
    <definedName name="hp?s_AVGO" localSheetId="44">AVGO!$W$1:$AC$69</definedName>
    <definedName name="hp?s_AXP_Historical_Prices" localSheetId="7">AXP!$W$1:$AC$70</definedName>
    <definedName name="hp?s_BIIB" localSheetId="3">BIIB!$W$1:$AC$68</definedName>
    <definedName name="hp?s_CAH" localSheetId="46">CAH!$W$1:$AC$69</definedName>
    <definedName name="hp?s_cce" localSheetId="13">CCE!$W$1:$AC$68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KS" localSheetId="33">SWKS!$W$1:$AC$69</definedName>
    <definedName name="hp?s_teva" localSheetId="48">TEVA!$W$1:$AC$69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0">UNP!$W$1:$AC$69</definedName>
    <definedName name="hp?s_UTX" localSheetId="57">UTX!$W$1:$AC$69</definedName>
    <definedName name="hp?s_vgk" localSheetId="25">VGK!$W$1:$AC$69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8" i="69" l="1"/>
  <c r="H48" i="69"/>
  <c r="G48" i="69"/>
  <c r="N52" i="35"/>
  <c r="N54" i="35"/>
  <c r="N49" i="35"/>
  <c r="N50" i="35"/>
  <c r="N26" i="35"/>
  <c r="N25" i="35"/>
  <c r="N57" i="35"/>
  <c r="N24" i="35"/>
  <c r="N23" i="35"/>
  <c r="N19" i="35"/>
  <c r="N47" i="35"/>
  <c r="N17" i="35"/>
  <c r="N11" i="35"/>
  <c r="N51" i="35"/>
  <c r="N7" i="35"/>
  <c r="N41" i="35"/>
  <c r="N5" i="35"/>
  <c r="N32" i="35"/>
  <c r="N42" i="35"/>
  <c r="N48" i="35"/>
  <c r="N13" i="35"/>
  <c r="N31" i="35"/>
  <c r="N2" i="35"/>
  <c r="N56" i="35"/>
  <c r="N14" i="35"/>
  <c r="N46" i="35"/>
  <c r="N45" i="35"/>
  <c r="N39" i="35"/>
  <c r="N53" i="35"/>
  <c r="N27" i="35"/>
  <c r="N28" i="35"/>
  <c r="N29" i="35"/>
  <c r="N37" i="35"/>
  <c r="N55" i="35"/>
  <c r="N35" i="35"/>
  <c r="N40" i="35"/>
  <c r="N20" i="35"/>
  <c r="N15" i="35"/>
  <c r="N30" i="35"/>
  <c r="N21" i="35"/>
  <c r="N33" i="35"/>
  <c r="N36" i="35"/>
  <c r="N16" i="35"/>
  <c r="N4" i="35"/>
  <c r="N10" i="35"/>
  <c r="N12" i="35"/>
  <c r="N34" i="35"/>
  <c r="N6" i="35"/>
  <c r="N22" i="35"/>
  <c r="N43" i="35"/>
  <c r="N18" i="35"/>
  <c r="N8" i="35"/>
  <c r="N3" i="35"/>
  <c r="N44" i="35"/>
  <c r="N38" i="35"/>
  <c r="N9" i="35"/>
  <c r="F54" i="25" l="1"/>
  <c r="H54" i="25"/>
  <c r="G54" i="25"/>
  <c r="F27" i="25"/>
  <c r="D400" i="38"/>
  <c r="E400" i="38"/>
  <c r="G400" i="38"/>
  <c r="H400" i="38"/>
  <c r="K400" i="38"/>
  <c r="L400" i="38"/>
  <c r="M400" i="38"/>
  <c r="T400" i="38" s="1"/>
  <c r="N400" i="38"/>
  <c r="R400" i="38"/>
  <c r="O400" i="38" l="1"/>
  <c r="D399" i="38"/>
  <c r="E399" i="38"/>
  <c r="G399" i="38"/>
  <c r="H399" i="38"/>
  <c r="K399" i="38"/>
  <c r="L399" i="38" s="1"/>
  <c r="M399" i="38"/>
  <c r="T399" i="38" s="1"/>
  <c r="N399" i="38"/>
  <c r="R399" i="38"/>
  <c r="F256" i="7"/>
  <c r="H256" i="7"/>
  <c r="G256" i="7"/>
  <c r="K97" i="7"/>
  <c r="O399" i="38" l="1"/>
  <c r="F130" i="31"/>
  <c r="G130" i="31"/>
  <c r="H130" i="31"/>
  <c r="F36" i="61"/>
  <c r="G36" i="61"/>
  <c r="H36" i="61"/>
  <c r="F47" i="70"/>
  <c r="H47" i="70"/>
  <c r="F31" i="58" l="1"/>
  <c r="H31" i="58"/>
  <c r="G31" i="58"/>
  <c r="F4" i="58"/>
  <c r="F38" i="45"/>
  <c r="G38" i="45"/>
  <c r="H38" i="45"/>
  <c r="F4" i="45"/>
  <c r="F55" i="17"/>
  <c r="H55" i="17"/>
  <c r="G55" i="17"/>
  <c r="L55" i="17" s="1"/>
  <c r="F7" i="17"/>
  <c r="G392" i="38"/>
  <c r="G393" i="38"/>
  <c r="G394" i="38"/>
  <c r="G395" i="38"/>
  <c r="G396" i="38"/>
  <c r="G397" i="38"/>
  <c r="G398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6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G47" i="70"/>
  <c r="K8" i="70"/>
  <c r="H18" i="70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46" i="70"/>
  <c r="H46" i="70"/>
  <c r="G46" i="70"/>
  <c r="K7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F44" i="70"/>
  <c r="G44" i="70"/>
  <c r="H44" i="70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K6" i="70"/>
  <c r="K5" i="70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N389" i="38" l="1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47" i="69"/>
  <c r="G47" i="69"/>
  <c r="H47" i="69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L52" i="17" s="1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5" i="17"/>
  <c r="N386" i="38" l="1"/>
  <c r="E385" i="38"/>
  <c r="H385" i="38"/>
  <c r="K385" i="38"/>
  <c r="L385" i="38" s="1"/>
  <c r="O385" i="38" s="1"/>
  <c r="M385" i="38"/>
  <c r="T385" i="38" s="1"/>
  <c r="N385" i="38"/>
  <c r="R385" i="38"/>
  <c r="F50" i="17"/>
  <c r="G50" i="17"/>
  <c r="L50" i="17" s="1"/>
  <c r="H50" i="17"/>
  <c r="D384" i="38" l="1"/>
  <c r="E384" i="38"/>
  <c r="H384" i="38"/>
  <c r="K384" i="38"/>
  <c r="L384" i="38" s="1"/>
  <c r="O384" i="38" s="1"/>
  <c r="M384" i="38"/>
  <c r="T384" i="38" s="1"/>
  <c r="N384" i="38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M383" i="38"/>
  <c r="T383" i="38" s="1"/>
  <c r="R383" i="38"/>
  <c r="N383" i="38" l="1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M93" i="68"/>
  <c r="C93" i="68"/>
  <c r="F93" i="68"/>
  <c r="H93" i="68"/>
  <c r="K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O364" i="38" l="1"/>
  <c r="N364" i="38"/>
  <c r="F42" i="69"/>
  <c r="H42" i="69"/>
  <c r="G42" i="69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595" i="25"/>
  <c r="H595" i="25"/>
  <c r="F595" i="25"/>
  <c r="M595" i="25"/>
  <c r="K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K18" i="70" s="1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75" i="1"/>
  <c r="N247" i="1" s="1"/>
  <c r="R275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66"/>
  <c r="H94" i="52"/>
  <c r="M19" i="57"/>
  <c r="F19" i="69"/>
  <c r="H90" i="72"/>
  <c r="C86" i="53"/>
  <c r="C65" i="63"/>
  <c r="F19" i="52"/>
  <c r="K19" i="66"/>
  <c r="K103" i="58"/>
  <c r="K19" i="34"/>
  <c r="C19" i="69"/>
  <c r="C19" i="63"/>
  <c r="H19" i="58"/>
  <c r="F19" i="64"/>
  <c r="F19" i="59"/>
  <c r="M19" i="34"/>
  <c r="M19" i="70"/>
  <c r="H19" i="73"/>
  <c r="F19" i="61"/>
  <c r="C19" i="53"/>
  <c r="K19" i="72"/>
  <c r="F19" i="54"/>
  <c r="F19" i="75"/>
  <c r="F94" i="52"/>
  <c r="M85" i="64"/>
  <c r="K19" i="55"/>
  <c r="H67" i="60"/>
  <c r="C75" i="41"/>
  <c r="C19" i="70"/>
  <c r="F119" i="7"/>
  <c r="F23" i="17"/>
  <c r="C63" i="66"/>
  <c r="F73" i="61"/>
  <c r="C119" i="7"/>
  <c r="H85" i="64"/>
  <c r="M19" i="59"/>
  <c r="H103" i="58"/>
  <c r="H19" i="70"/>
  <c r="M75" i="41"/>
  <c r="C19" i="71"/>
  <c r="K72" i="70"/>
  <c r="K23" i="17"/>
  <c r="H19" i="59"/>
  <c r="F100" i="34"/>
  <c r="M19" i="62"/>
  <c r="F24" i="40"/>
  <c r="K19" i="52"/>
  <c r="K119" i="7"/>
  <c r="K86" i="53"/>
  <c r="F65" i="71"/>
  <c r="M19" i="60"/>
  <c r="C19" i="55"/>
  <c r="M32" i="31"/>
  <c r="F85" i="64"/>
  <c r="K67" i="60"/>
  <c r="M19" i="69"/>
  <c r="F19" i="58"/>
  <c r="K55" i="50"/>
  <c r="H55" i="50"/>
  <c r="C19" i="75"/>
  <c r="F75" i="41"/>
  <c r="H148" i="45"/>
  <c r="H75" i="41"/>
  <c r="K19" i="45"/>
  <c r="C65" i="71"/>
  <c r="C19" i="58"/>
  <c r="M19" i="53"/>
  <c r="M19" i="3"/>
  <c r="M29" i="51"/>
  <c r="C19" i="34"/>
  <c r="H30" i="49"/>
  <c r="H19" i="61"/>
  <c r="M30" i="49"/>
  <c r="F19" i="45"/>
  <c r="M23" i="17"/>
  <c r="K19" i="62"/>
  <c r="H19" i="64"/>
  <c r="K19" i="63"/>
  <c r="H19" i="75"/>
  <c r="F29" i="51"/>
  <c r="M19" i="50"/>
  <c r="K32" i="31"/>
  <c r="C24" i="40"/>
  <c r="F19" i="72"/>
  <c r="K72" i="59"/>
  <c r="K73" i="61"/>
  <c r="F19" i="34"/>
  <c r="F156" i="49"/>
  <c r="C19" i="41"/>
  <c r="K111" i="54"/>
  <c r="C156" i="49"/>
  <c r="K156" i="49"/>
  <c r="C19" i="68"/>
  <c r="M19" i="61"/>
  <c r="F19" i="62"/>
  <c r="M55" i="50"/>
  <c r="K32" i="25"/>
  <c r="F72" i="59"/>
  <c r="H111" i="54"/>
  <c r="M72" i="59"/>
  <c r="M90" i="72"/>
  <c r="K19" i="61"/>
  <c r="K94" i="52"/>
  <c r="F67" i="60"/>
  <c r="F86" i="53"/>
  <c r="K90" i="72"/>
  <c r="M19" i="71"/>
  <c r="F63" i="66"/>
  <c r="H19" i="57"/>
  <c r="F19" i="53"/>
  <c r="C23" i="17"/>
  <c r="H19" i="53"/>
  <c r="H19" i="50"/>
  <c r="H65" i="63"/>
  <c r="H19" i="55"/>
  <c r="C29" i="51"/>
  <c r="C19" i="57"/>
  <c r="K19" i="70"/>
  <c r="C55" i="50"/>
  <c r="H29" i="51"/>
  <c r="H120" i="57"/>
  <c r="M94" i="52"/>
  <c r="K24" i="40"/>
  <c r="F32" i="31"/>
  <c r="C94" i="52"/>
  <c r="K19" i="60"/>
  <c r="C19" i="66"/>
  <c r="K65" i="71"/>
  <c r="M19" i="45"/>
  <c r="F103" i="58"/>
  <c r="F19" i="66"/>
  <c r="M19" i="68"/>
  <c r="K19" i="68"/>
  <c r="K19" i="53"/>
  <c r="M65" i="71"/>
  <c r="F19" i="3"/>
  <c r="H19" i="68"/>
  <c r="C19" i="52"/>
  <c r="M19" i="64"/>
  <c r="M86" i="53"/>
  <c r="C32" i="25"/>
  <c r="K100" i="34"/>
  <c r="H19" i="54"/>
  <c r="H65" i="71"/>
  <c r="C103" i="58"/>
  <c r="H86" i="53"/>
  <c r="K85" i="64"/>
  <c r="M407" i="17"/>
  <c r="K19" i="41"/>
  <c r="M103" i="58"/>
  <c r="H19" i="3"/>
  <c r="F30" i="49"/>
  <c r="K19" i="57"/>
  <c r="H19" i="41"/>
  <c r="F407" i="17"/>
  <c r="H19" i="60"/>
  <c r="M19" i="72"/>
  <c r="M111" i="54"/>
  <c r="C73" i="61"/>
  <c r="K19" i="75"/>
  <c r="F111" i="54"/>
  <c r="M67" i="60"/>
  <c r="H23" i="17"/>
  <c r="F19" i="63"/>
  <c r="M19" i="54"/>
  <c r="H72" i="70"/>
  <c r="H19" i="71"/>
  <c r="F19" i="70"/>
  <c r="H73" i="61"/>
  <c r="F32" i="25"/>
  <c r="F19" i="57"/>
  <c r="H19" i="69"/>
  <c r="K19" i="58"/>
  <c r="K19" i="73"/>
  <c r="C19" i="72"/>
  <c r="C148" i="45"/>
  <c r="H24" i="40"/>
  <c r="M148" i="45"/>
  <c r="F72" i="70"/>
  <c r="C19" i="3"/>
  <c r="K19" i="3"/>
  <c r="M100" i="34"/>
  <c r="M19" i="66"/>
  <c r="F148" i="45"/>
  <c r="K19" i="69"/>
  <c r="C19" i="50"/>
  <c r="K30" i="49"/>
  <c r="C72" i="70"/>
  <c r="C19" i="59"/>
  <c r="F19" i="68"/>
  <c r="K19" i="64"/>
  <c r="M156" i="49"/>
  <c r="F19" i="60"/>
  <c r="M19" i="41"/>
  <c r="C19" i="45"/>
  <c r="M24" i="40"/>
  <c r="H63" i="66"/>
  <c r="K19" i="50"/>
  <c r="K63" i="66"/>
  <c r="C19" i="64"/>
  <c r="M73" i="61"/>
  <c r="M119" i="7"/>
  <c r="H32" i="25"/>
  <c r="C72" i="59"/>
  <c r="C111" i="54"/>
  <c r="C30" i="49"/>
  <c r="C100" i="34"/>
  <c r="C19" i="54"/>
  <c r="F65" i="63"/>
  <c r="C90" i="72"/>
  <c r="H156" i="49"/>
  <c r="M19" i="75"/>
  <c r="F19" i="71"/>
  <c r="F55" i="50"/>
  <c r="F19" i="55"/>
  <c r="C19" i="73"/>
  <c r="K120" i="57"/>
  <c r="F120" i="57"/>
  <c r="H19" i="63"/>
  <c r="K19" i="71"/>
  <c r="M19" i="58"/>
  <c r="C67" i="60"/>
  <c r="M19" i="52"/>
  <c r="K19" i="54"/>
  <c r="F19" i="73"/>
  <c r="K407" i="17"/>
  <c r="C32" i="31"/>
  <c r="H119" i="7"/>
  <c r="C407" i="17"/>
  <c r="M19" i="63"/>
  <c r="H19" i="62"/>
  <c r="H19" i="34"/>
  <c r="C120" i="57"/>
  <c r="C19" i="61"/>
  <c r="F19" i="41"/>
  <c r="F90" i="72"/>
  <c r="H100" i="34"/>
  <c r="H19" i="72"/>
  <c r="M19" i="73"/>
  <c r="K148" i="45"/>
  <c r="C19" i="62"/>
  <c r="M19" i="55"/>
  <c r="C85" i="64"/>
  <c r="K19" i="59"/>
  <c r="H32" i="31"/>
  <c r="C19" i="60"/>
  <c r="K75" i="41"/>
  <c r="M65" i="63"/>
  <c r="K29" i="51"/>
  <c r="M72" i="70"/>
  <c r="M32" i="25"/>
  <c r="M63" i="66"/>
  <c r="H19" i="52"/>
  <c r="H407" i="17"/>
  <c r="K65" i="63"/>
  <c r="M120" i="57"/>
  <c r="H72" i="59"/>
  <c r="H19" i="45"/>
  <c r="F19" i="50"/>
  <c r="U400" i="38" l="1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Q9" i="74" s="1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400" i="38" l="1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398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97" i="38" l="1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3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6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7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9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2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4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6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7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8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9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1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<sst xmlns="http://schemas.openxmlformats.org/spreadsheetml/2006/main" count="5550" uniqueCount="784">
  <si>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</si>
  <si>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</si>
  <si>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</si>
  <si>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</si>
  <si>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</si>
  <si>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</si>
  <si>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</si>
  <si>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</si>
  <si>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</si>
  <si>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</si>
  <si>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</si>
  <si>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</si>
  <si>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</si>
  <si>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</si>
  <si>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</si>
  <si>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</si>
  <si>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</si>
  <si>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</si>
  <si>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</si>
  <si>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</si>
  <si>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</si>
  <si>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</si>
  <si>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</si>
  <si>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</si>
  <si>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</si>
  <si>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</si>
  <si>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</si>
  <si>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</si>
  <si>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</si>
  <si>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</si>
  <si>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</si>
  <si>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</si>
  <si>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</si>
  <si>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</si>
  <si>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</si>
  <si>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</si>
  <si>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</si>
  <si>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</si>
  <si>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</si>
  <si>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</si>
  <si>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</si>
  <si>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</si>
  <si>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</si>
  <si>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</si>
  <si>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</si>
  <si>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</si>
  <si>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</si>
  <si>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</si>
  <si>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</si>
  <si>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</si>
  <si>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</si>
  <si>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</si>
  <si>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</si>
  <si>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</si>
  <si>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</si>
  <si>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</si>
  <si>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</si>
  <si>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</si>
  <si>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</si>
  <si>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</si>
  <si>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</si>
  <si>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</si>
  <si>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</si>
  <si>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</si>
  <si>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</si>
  <si>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</si>
  <si>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</si>
  <si>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</si>
  <si>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</si>
  <si>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</si>
  <si>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</si>
  <si>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</si>
  <si>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</si>
  <si>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</si>
  <si>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</si>
  <si>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</si>
  <si>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</si>
  <si>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</si>
  <si>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</si>
  <si>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</si>
  <si>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</si>
  <si>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</si>
  <si>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</si>
  <si>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</si>
  <si>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</si>
  <si>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</si>
  <si>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</si>
  <si>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</si>
  <si>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</si>
  <si>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</si>
  <si>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</si>
  <si>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</si>
  <si>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</si>
  <si>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</si>
  <si>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</si>
  <si>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</si>
  <si>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</si>
  <si>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</si>
  <si>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</si>
  <si>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</si>
  <si>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</si>
  <si>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</si>
  <si>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</si>
  <si>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</si>
  <si>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</si>
  <si>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</si>
  <si>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</si>
  <si>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</si>
  <si>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</si>
  <si>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</si>
  <si>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</si>
  <si>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</si>
  <si>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</si>
  <si>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</si>
  <si>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</si>
  <si>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</si>
  <si>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</si>
  <si>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</si>
  <si>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</si>
  <si>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</si>
  <si>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</si>
  <si>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</si>
  <si>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</si>
  <si>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</si>
  <si>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</si>
  <si>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</si>
  <si>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</si>
  <si>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</si>
  <si>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</si>
  <si>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</si>
  <si>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</si>
  <si>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</si>
  <si>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</si>
  <si>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</si>
  <si>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</si>
  <si>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</si>
  <si>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</si>
  <si>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</si>
  <si>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</si>
  <si>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</si>
  <si>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</si>
  <si>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</si>
  <si>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</si>
  <si>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</si>
  <si>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</si>
  <si>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</si>
  <si>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</si>
  <si>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</si>
  <si>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</si>
  <si>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</si>
  <si>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</si>
  <si>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</si>
  <si>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</si>
  <si>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</si>
  <si>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</si>
  <si>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</si>
  <si>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</si>
  <si>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</si>
  <si>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</si>
  <si>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</si>
  <si>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</si>
  <si>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</si>
  <si>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</si>
  <si>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</si>
  <si>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</si>
  <si>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</si>
  <si>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</si>
  <si>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</si>
  <si>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</si>
  <si>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</si>
  <si>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</si>
  <si>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</si>
  <si>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</si>
  <si>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</si>
  <si>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</si>
  <si>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</si>
  <si>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</si>
  <si>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</si>
  <si>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</si>
  <si>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</si>
  <si>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</si>
  <si>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</si>
  <si>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</si>
  <si>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</si>
  <si>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</si>
  <si>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</si>
  <si>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</si>
  <si>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</si>
  <si>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</si>
  <si>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</si>
  <si>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</si>
  <si>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</si>
  <si>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</si>
  <si>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</si>
  <si>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</si>
  <si>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</si>
  <si>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</si>
  <si>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</si>
  <si>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</si>
  <si>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</si>
  <si>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</si>
  <si>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</si>
  <si>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</si>
  <si>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</si>
  <si>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</si>
  <si>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</si>
  <si>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</si>
  <si>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</si>
  <si>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</si>
  <si>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</si>
  <si>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</si>
  <si>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</si>
  <si>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</si>
  <si>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</si>
  <si>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</si>
  <si>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</si>
  <si>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</si>
  <si>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</si>
  <si>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</si>
  <si>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</si>
  <si>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</si>
  <si>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</si>
  <si>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</si>
  <si>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</si>
  <si>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</si>
  <si>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</si>
  <si>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</si>
  <si>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</si>
  <si>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</si>
  <si>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</si>
  <si>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</si>
  <si>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</si>
  <si>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</si>
  <si>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</si>
  <si>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</si>
  <si>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</si>
  <si>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</si>
  <si>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</si>
  <si>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</si>
  <si>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</si>
  <si>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</si>
  <si>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</si>
  <si>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</si>
  <si>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</si>
  <si>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</si>
  <si>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</si>
  <si>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</si>
  <si>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</si>
  <si>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</si>
  <si>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</si>
  <si>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</si>
  <si>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</si>
  <si>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</si>
  <si>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</si>
  <si>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</si>
  <si>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</si>
  <si>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</si>
  <si>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</si>
  <si>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</si>
  <si>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</si>
  <si>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</si>
  <si>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</si>
  <si>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</si>
  <si>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</si>
  <si>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</si>
  <si>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</si>
  <si>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</si>
  <si>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</si>
  <si>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</si>
  <si>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</si>
  <si>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</si>
  <si>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</si>
  <si>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</si>
  <si>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</si>
  <si>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</si>
  <si>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</si>
  <si>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</si>
  <si>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</si>
  <si>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</si>
  <si>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</si>
  <si>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</si>
  <si>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</si>
  <si>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</si>
  <si>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</si>
  <si>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</si>
  <si>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</si>
  <si>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</si>
  <si>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</si>
  <si>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</si>
  <si>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</si>
  <si>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</si>
  <si>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</si>
  <si>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</si>
  <si>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</si>
  <si>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</si>
  <si>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</si>
  <si>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</si>
  <si>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</si>
  <si>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</si>
  <si>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</si>
  <si>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</si>
  <si>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</si>
  <si>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</si>
  <si>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</si>
  <si>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</si>
  <si>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</si>
  <si>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</si>
  <si>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</si>
  <si>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</si>
  <si>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</si>
  <si>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</si>
  <si>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</si>
  <si>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</si>
  <si>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</si>
  <si>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</si>
  <si>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</si>
  <si>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</si>
  <si>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</si>
  <si>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</si>
  <si>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</si>
  <si>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</si>
  <si>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</si>
  <si>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</si>
  <si>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</si>
  <si>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</si>
  <si>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</si>
  <si>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</si>
  <si>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</si>
  <si>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</si>
  <si>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</si>
  <si>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</si>
  <si>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</si>
  <si>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</si>
  <si>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</si>
  <si>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</si>
  <si>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</si>
  <si>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</si>
  <si>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</si>
  <si>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</si>
  <si>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</si>
  <si>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</si>
  <si>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</si>
  <si>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</si>
  <si>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</si>
  <si>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</si>
  <si>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</si>
  <si>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</si>
  <si>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</si>
  <si>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</si>
  <si>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</si>
  <si>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0.34 Dividend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</si>
  <si>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</si>
  <si>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</si>
  <si>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</si>
  <si>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</si>
  <si>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</si>
  <si>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</si>
  <si>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</si>
  <si>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</si>
  <si>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</si>
  <si>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</si>
  <si>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</si>
  <si>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</si>
  <si>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</si>
  <si>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</si>
  <si>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</si>
  <si>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</si>
  <si>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</si>
  <si>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</si>
  <si>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</si>
  <si>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</si>
  <si>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</si>
  <si>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</si>
  <si>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</si>
  <si>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</si>
  <si>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</si>
  <si>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</si>
  <si>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</si>
  <si>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</si>
  <si>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</si>
  <si>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</si>
  <si>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</si>
  <si>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</si>
  <si>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</si>
  <si>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</si>
  <si>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</si>
  <si>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</si>
  <si>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</si>
  <si>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</si>
  <si>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</si>
  <si>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</si>
  <si>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</si>
  <si>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</si>
  <si>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</si>
  <si>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</si>
  <si>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</si>
  <si>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</si>
  <si>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</si>
  <si>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</si>
  <si>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</si>
  <si>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</si>
  <si>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</si>
  <si>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</si>
  <si>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</si>
  <si>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</si>
  <si>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</si>
  <si>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</si>
  <si>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</si>
  <si>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</si>
  <si>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</si>
  <si>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</si>
  <si>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</si>
  <si>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</si>
  <si>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</si>
  <si>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</si>
  <si>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</si>
  <si>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</si>
  <si>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</si>
  <si>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</si>
  <si>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</si>
  <si>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</si>
  <si>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</si>
  <si>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</si>
  <si>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</si>
  <si>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</si>
  <si>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</si>
  <si>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</si>
  <si>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</si>
  <si>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</si>
  <si>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</si>
  <si>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</si>
  <si>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</si>
  <si>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</si>
  <si>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</si>
  <si>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</si>
  <si>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</si>
  <si>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</si>
  <si>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</si>
  <si>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</si>
  <si>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</si>
  <si>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</si>
  <si>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</si>
  <si>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</si>
  <si>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</si>
  <si>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</si>
  <si>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</si>
  <si>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</si>
  <si>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</si>
  <si>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</si>
  <si>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</si>
  <si>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</si>
  <si>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</si>
  <si>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</si>
  <si>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</si>
  <si>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</si>
  <si>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</si>
  <si>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</si>
  <si>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</si>
  <si>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</si>
  <si>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</si>
  <si>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</si>
  <si>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</si>
  <si>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</si>
  <si>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</si>
  <si>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</si>
  <si>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</si>
  <si>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</si>
  <si>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</si>
  <si>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</si>
  <si>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</si>
  <si>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</si>
  <si>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</si>
  <si>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</si>
  <si>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</si>
  <si>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</si>
  <si>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</si>
  <si>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</si>
  <si>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</si>
  <si>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</si>
  <si>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</si>
  <si>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</si>
  <si>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</si>
  <si>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</si>
  <si>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</si>
  <si>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</si>
  <si>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</si>
  <si>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</si>
  <si>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</si>
  <si>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</si>
  <si>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</si>
  <si>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</si>
  <si>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</si>
  <si>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</si>
  <si>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</si>
  <si>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</si>
  <si>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</si>
  <si>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</si>
  <si>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</si>
  <si>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</si>
  <si>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</si>
  <si>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</si>
  <si>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</si>
  <si>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</si>
  <si>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</si>
  <si>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</si>
  <si>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</si>
  <si>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</si>
  <si>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</si>
  <si>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</si>
  <si>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</si>
  <si>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</si>
  <si>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</si>
  <si>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</si>
  <si>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</si>
  <si>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</si>
  <si>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</si>
  <si>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</si>
  <si>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</si>
  <si>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</si>
  <si>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</si>
  <si>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</si>
  <si>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</si>
  <si>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</si>
  <si>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</si>
  <si>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</si>
  <si>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</si>
  <si>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</si>
  <si>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</si>
  <si>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</si>
  <si>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</si>
  <si>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</si>
  <si>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</si>
  <si>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</si>
  <si>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</si>
  <si>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</si>
  <si>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</si>
  <si>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</si>
  <si>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</si>
  <si>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</si>
  <si>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</si>
  <si>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</si>
  <si>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</si>
  <si>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</si>
  <si>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</si>
  <si>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</si>
  <si>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</si>
  <si>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</si>
  <si>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</si>
  <si>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</si>
  <si>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</si>
  <si>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</si>
  <si>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</si>
  <si>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</si>
  <si>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</si>
  <si>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</si>
  <si>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</si>
  <si>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</si>
  <si>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</si>
  <si>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</si>
  <si>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</si>
  <si>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</si>
  <si>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</si>
  <si>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</si>
  <si>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</si>
  <si>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</si>
  <si>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</si>
  <si>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</si>
  <si>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</si>
  <si>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</si>
  <si>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</si>
  <si>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</si>
  <si>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</si>
  <si>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</si>
  <si>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</si>
  <si>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</si>
  <si>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</si>
  <si>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</si>
  <si>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</si>
  <si>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</si>
  <si>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</si>
  <si>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</si>
  <si>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</si>
  <si>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</si>
  <si>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</si>
  <si>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</si>
  <si>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</si>
  <si>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</si>
  <si>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</si>
  <si>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</si>
  <si>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</si>
  <si>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</si>
  <si>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</si>
  <si>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</si>
  <si>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</si>
  <si>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</si>
  <si>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</si>
  <si>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</si>
  <si>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</si>
  <si>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</si>
  <si>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</si>
  <si>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</si>
  <si>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</si>
  <si>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</si>
  <si>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</si>
  <si>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</si>
  <si>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</si>
  <si>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0.20 (1.27%)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</si>
  <si>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</si>
  <si>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</si>
  <si>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</si>
  <si>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</si>
  <si>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</si>
  <si>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</si>
  <si>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</si>
  <si>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</si>
  <si>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</si>
  <si>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</si>
  <si>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</si>
  <si>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</si>
  <si>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</si>
  <si>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</si>
  <si>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</si>
  <si>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</si>
  <si>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</si>
  <si>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</si>
  <si>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</si>
  <si>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</si>
  <si>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</si>
  <si>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</si>
  <si>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</si>
  <si>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</si>
  <si>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</si>
  <si>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</si>
  <si>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</si>
  <si>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</si>
  <si>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</si>
  <si>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</si>
  <si>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</si>
  <si>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</si>
  <si>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</si>
  <si>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</si>
  <si>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</si>
  <si>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</si>
  <si>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</si>
  <si>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</si>
  <si>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</si>
  <si>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</si>
  <si>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</si>
  <si>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</si>
  <si>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</si>
  <si>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</si>
  <si>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</si>
  <si>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</si>
  <si>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</si>
  <si>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</si>
  <si>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</si>
  <si>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</si>
  <si>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</si>
  <si>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</si>
  <si>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</si>
  <si>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</si>
  <si>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</si>
  <si>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</si>
  <si>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</si>
  <si>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</si>
  <si>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</si>
  <si>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</si>
  <si>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</si>
  <si>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</si>
  <si>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</si>
  <si>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</si>
  <si>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</si>
  <si>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</si>
  <si>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15.95 - 16.64</t>
  </si>
  <si>
    <t>10.78 - 19.28</t>
  </si>
  <si>
    <t>13.54B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</si>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</sst>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5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57"/>
      <tableStyleElement type="headerRow" dxfId="1256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842968"/>
        <c:axId val="511842184"/>
      </c:scatterChart>
      <c:valAx>
        <c:axId val="51184296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42184"/>
        <c:crosses val="autoZero"/>
        <c:crossBetween val="midCat"/>
      </c:valAx>
      <c:valAx>
        <c:axId val="511842184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42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844144"/>
        <c:axId val="511844536"/>
      </c:scatterChart>
      <c:valAx>
        <c:axId val="51184414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44536"/>
        <c:crosses val="autoZero"/>
        <c:crossBetween val="midCat"/>
      </c:valAx>
      <c:valAx>
        <c:axId val="51184453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4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845320"/>
        <c:axId val="511845712"/>
      </c:scatterChart>
      <c:valAx>
        <c:axId val="51184532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45712"/>
        <c:crosses val="autoZero"/>
        <c:crossBetween val="midCat"/>
      </c:valAx>
      <c:valAx>
        <c:axId val="51184571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45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383688"/>
        <c:axId val="639384080"/>
      </c:scatterChart>
      <c:valAx>
        <c:axId val="63938368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84080"/>
        <c:crosses val="autoZero"/>
        <c:crossBetween val="midCat"/>
      </c:valAx>
      <c:valAx>
        <c:axId val="63938408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83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383296"/>
        <c:axId val="639384864"/>
      </c:scatterChart>
      <c:valAx>
        <c:axId val="63938329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84864"/>
        <c:crosses val="autoZero"/>
        <c:crossBetween val="midCat"/>
      </c:valAx>
      <c:valAx>
        <c:axId val="63938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83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385648"/>
        <c:axId val="639386040"/>
      </c:scatterChart>
      <c:valAx>
        <c:axId val="63938564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86040"/>
        <c:crosses val="autoZero"/>
        <c:crossBetween val="midCat"/>
      </c:valAx>
      <c:valAx>
        <c:axId val="63938604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85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386824"/>
        <c:axId val="639387216"/>
      </c:scatterChart>
      <c:valAx>
        <c:axId val="6393868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87216"/>
        <c:crosses val="autoZero"/>
        <c:crossBetween val="midCat"/>
      </c:valAx>
      <c:valAx>
        <c:axId val="6393872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8682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389176"/>
        <c:axId val="639389568"/>
      </c:lineChart>
      <c:dateAx>
        <c:axId val="639389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89568"/>
        <c:crosses val="autoZero"/>
        <c:auto val="1"/>
        <c:lblOffset val="100"/>
        <c:baseTimeUnit val="days"/>
      </c:dateAx>
      <c:valAx>
        <c:axId val="63938956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89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391528"/>
        <c:axId val="639391920"/>
      </c:lineChart>
      <c:dateAx>
        <c:axId val="639391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91920"/>
        <c:crosses val="autoZero"/>
        <c:auto val="1"/>
        <c:lblOffset val="100"/>
        <c:baseTimeUnit val="days"/>
      </c:dateAx>
      <c:valAx>
        <c:axId val="63939192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91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393880"/>
        <c:axId val="639394272"/>
      </c:lineChart>
      <c:dateAx>
        <c:axId val="639393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94272"/>
        <c:crosses val="autoZero"/>
        <c:auto val="1"/>
        <c:lblOffset val="100"/>
        <c:baseTimeUnit val="days"/>
      </c:dateAx>
      <c:valAx>
        <c:axId val="6393942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93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396232"/>
        <c:axId val="639396624"/>
      </c:lineChart>
      <c:dateAx>
        <c:axId val="639396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96624"/>
        <c:crosses val="autoZero"/>
        <c:auto val="1"/>
        <c:lblOffset val="100"/>
        <c:baseTimeUnit val="days"/>
      </c:dateAx>
      <c:valAx>
        <c:axId val="639396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9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398584"/>
        <c:axId val="639398976"/>
      </c:lineChart>
      <c:dateAx>
        <c:axId val="639398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98976"/>
        <c:crosses val="autoZero"/>
        <c:auto val="1"/>
        <c:lblOffset val="100"/>
        <c:baseTimeUnit val="days"/>
      </c:dateAx>
      <c:valAx>
        <c:axId val="6393989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9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514304"/>
        <c:axId val="651514696"/>
      </c:lineChart>
      <c:dateAx>
        <c:axId val="651514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514696"/>
        <c:crosses val="autoZero"/>
        <c:auto val="1"/>
        <c:lblOffset val="100"/>
        <c:baseTimeUnit val="days"/>
      </c:dateAx>
      <c:valAx>
        <c:axId val="6515146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51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516656"/>
        <c:axId val="651517048"/>
      </c:lineChart>
      <c:dateAx>
        <c:axId val="651516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517048"/>
        <c:crosses val="autoZero"/>
        <c:auto val="1"/>
        <c:lblOffset val="100"/>
        <c:baseTimeUnit val="days"/>
      </c:dateAx>
      <c:valAx>
        <c:axId val="65151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51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519008"/>
        <c:axId val="651519400"/>
      </c:lineChart>
      <c:dateAx>
        <c:axId val="651519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519400"/>
        <c:crosses val="autoZero"/>
        <c:auto val="1"/>
        <c:lblOffset val="100"/>
        <c:baseTimeUnit val="days"/>
      </c:dateAx>
      <c:valAx>
        <c:axId val="6515194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51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521360"/>
        <c:axId val="651521752"/>
      </c:lineChart>
      <c:dateAx>
        <c:axId val="651521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521752"/>
        <c:crosses val="autoZero"/>
        <c:auto val="1"/>
        <c:lblOffset val="100"/>
        <c:baseTimeUnit val="days"/>
      </c:dateAx>
      <c:valAx>
        <c:axId val="651521752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52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523712"/>
        <c:axId val="651524104"/>
      </c:lineChart>
      <c:dateAx>
        <c:axId val="651523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524104"/>
        <c:crosses val="autoZero"/>
        <c:auto val="1"/>
        <c:lblOffset val="100"/>
        <c:baseTimeUnit val="days"/>
      </c:dateAx>
      <c:valAx>
        <c:axId val="65152410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52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526064"/>
        <c:axId val="651526456"/>
      </c:lineChart>
      <c:dateAx>
        <c:axId val="6515260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526456"/>
        <c:crosses val="autoZero"/>
        <c:auto val="1"/>
        <c:lblOffset val="100"/>
        <c:baseTimeUnit val="days"/>
      </c:dateAx>
      <c:valAx>
        <c:axId val="65152645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52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528416"/>
        <c:axId val="651528808"/>
      </c:lineChart>
      <c:dateAx>
        <c:axId val="651528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528808"/>
        <c:crosses val="autoZero"/>
        <c:auto val="1"/>
        <c:lblOffset val="100"/>
        <c:baseTimeUnit val="days"/>
      </c:dateAx>
      <c:valAx>
        <c:axId val="6515288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52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79520"/>
        <c:axId val="653079912"/>
      </c:lineChart>
      <c:dateAx>
        <c:axId val="653079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79912"/>
        <c:crosses val="autoZero"/>
        <c:auto val="1"/>
        <c:lblOffset val="100"/>
        <c:baseTimeUnit val="days"/>
      </c:dateAx>
      <c:valAx>
        <c:axId val="6530799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7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82264"/>
        <c:axId val="653082656"/>
      </c:lineChart>
      <c:dateAx>
        <c:axId val="653082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82656"/>
        <c:crosses val="autoZero"/>
        <c:auto val="1"/>
        <c:lblOffset val="100"/>
        <c:baseTimeUnit val="days"/>
      </c:dateAx>
      <c:valAx>
        <c:axId val="6530826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8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15.98</c:v>
                </c:pt>
                <c:pt idx="1">
                  <c:v>16.14</c:v>
                </c:pt>
                <c:pt idx="2">
                  <c:v>15.82</c:v>
                </c:pt>
                <c:pt idx="3">
                  <c:v>15.8</c:v>
                </c:pt>
                <c:pt idx="4">
                  <c:v>15.85</c:v>
                </c:pt>
                <c:pt idx="5">
                  <c:v>15.85</c:v>
                </c:pt>
                <c:pt idx="6">
                  <c:v>15.23</c:v>
                </c:pt>
                <c:pt idx="7">
                  <c:v>14.75</c:v>
                </c:pt>
                <c:pt idx="8">
                  <c:v>14.61</c:v>
                </c:pt>
                <c:pt idx="9">
                  <c:v>14.68</c:v>
                </c:pt>
                <c:pt idx="10">
                  <c:v>15.02</c:v>
                </c:pt>
                <c:pt idx="11">
                  <c:v>15.05</c:v>
                </c:pt>
                <c:pt idx="12">
                  <c:v>15.48</c:v>
                </c:pt>
                <c:pt idx="13">
                  <c:v>15.46</c:v>
                </c:pt>
                <c:pt idx="14">
                  <c:v>15.55</c:v>
                </c:pt>
                <c:pt idx="15">
                  <c:v>15.56</c:v>
                </c:pt>
                <c:pt idx="16">
                  <c:v>15.32</c:v>
                </c:pt>
                <c:pt idx="17">
                  <c:v>15.84</c:v>
                </c:pt>
                <c:pt idx="18">
                  <c:v>16.16</c:v>
                </c:pt>
                <c:pt idx="19">
                  <c:v>16.07</c:v>
                </c:pt>
                <c:pt idx="20">
                  <c:v>14.87</c:v>
                </c:pt>
                <c:pt idx="21">
                  <c:v>16.28</c:v>
                </c:pt>
                <c:pt idx="22">
                  <c:v>16.47</c:v>
                </c:pt>
                <c:pt idx="23">
                  <c:v>16.18</c:v>
                </c:pt>
                <c:pt idx="24">
                  <c:v>16.14</c:v>
                </c:pt>
                <c:pt idx="25">
                  <c:v>16.45</c:v>
                </c:pt>
                <c:pt idx="26">
                  <c:v>16</c:v>
                </c:pt>
                <c:pt idx="27">
                  <c:v>15.85</c:v>
                </c:pt>
                <c:pt idx="28">
                  <c:v>15.73</c:v>
                </c:pt>
                <c:pt idx="29">
                  <c:v>15.98</c:v>
                </c:pt>
                <c:pt idx="30">
                  <c:v>15.76</c:v>
                </c:pt>
                <c:pt idx="31">
                  <c:v>16.38</c:v>
                </c:pt>
                <c:pt idx="32">
                  <c:v>16.23</c:v>
                </c:pt>
                <c:pt idx="33">
                  <c:v>16.170000000000002</c:v>
                </c:pt>
                <c:pt idx="34">
                  <c:v>16.3</c:v>
                </c:pt>
                <c:pt idx="35">
                  <c:v>16.41</c:v>
                </c:pt>
                <c:pt idx="36">
                  <c:v>16.059999999999999</c:v>
                </c:pt>
                <c:pt idx="38">
                  <c:v>16.190000000000001</c:v>
                </c:pt>
                <c:pt idx="39">
                  <c:v>16.05</c:v>
                </c:pt>
                <c:pt idx="40">
                  <c:v>15.88</c:v>
                </c:pt>
                <c:pt idx="41">
                  <c:v>16.03</c:v>
                </c:pt>
                <c:pt idx="42">
                  <c:v>16.52</c:v>
                </c:pt>
                <c:pt idx="43">
                  <c:v>17.23</c:v>
                </c:pt>
                <c:pt idx="44">
                  <c:v>16.68</c:v>
                </c:pt>
                <c:pt idx="45">
                  <c:v>16.59</c:v>
                </c:pt>
                <c:pt idx="46">
                  <c:v>16.75</c:v>
                </c:pt>
                <c:pt idx="47">
                  <c:v>16.53</c:v>
                </c:pt>
                <c:pt idx="48">
                  <c:v>17.41</c:v>
                </c:pt>
                <c:pt idx="49">
                  <c:v>17.75</c:v>
                </c:pt>
                <c:pt idx="50">
                  <c:v>17.75</c:v>
                </c:pt>
                <c:pt idx="51">
                  <c:v>17.7</c:v>
                </c:pt>
                <c:pt idx="52">
                  <c:v>17.420000000000002</c:v>
                </c:pt>
                <c:pt idx="53">
                  <c:v>17.61</c:v>
                </c:pt>
                <c:pt idx="54">
                  <c:v>17.27</c:v>
                </c:pt>
                <c:pt idx="55">
                  <c:v>17.329999999999998</c:v>
                </c:pt>
                <c:pt idx="56">
                  <c:v>17.440000000000001</c:v>
                </c:pt>
                <c:pt idx="57">
                  <c:v>17.45</c:v>
                </c:pt>
                <c:pt idx="58">
                  <c:v>17.440000000000001</c:v>
                </c:pt>
                <c:pt idx="59">
                  <c:v>17.690000000000001</c:v>
                </c:pt>
                <c:pt idx="60">
                  <c:v>17.48</c:v>
                </c:pt>
                <c:pt idx="61">
                  <c:v>17.399999999999999</c:v>
                </c:pt>
                <c:pt idx="62">
                  <c:v>17.88</c:v>
                </c:pt>
                <c:pt idx="63">
                  <c:v>18.18</c:v>
                </c:pt>
                <c:pt idx="64">
                  <c:v>18.05</c:v>
                </c:pt>
                <c:pt idx="65">
                  <c:v>17.760000000000002</c:v>
                </c:pt>
                <c:pt idx="66">
                  <c:v>17.309999999999999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84616"/>
        <c:axId val="653085008"/>
      </c:lineChart>
      <c:dateAx>
        <c:axId val="6530846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85008"/>
        <c:crosses val="autoZero"/>
        <c:auto val="1"/>
        <c:lblOffset val="100"/>
        <c:baseTimeUnit val="days"/>
      </c:dateAx>
      <c:valAx>
        <c:axId val="65308500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8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86968"/>
        <c:axId val="653087360"/>
      </c:lineChart>
      <c:dateAx>
        <c:axId val="653086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87360"/>
        <c:crosses val="autoZero"/>
        <c:auto val="1"/>
        <c:lblOffset val="100"/>
        <c:baseTimeUnit val="days"/>
      </c:dateAx>
      <c:valAx>
        <c:axId val="65308736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8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11.26</c:v>
                </c:pt>
                <c:pt idx="1">
                  <c:v>11.37</c:v>
                </c:pt>
                <c:pt idx="2">
                  <c:v>11.44</c:v>
                </c:pt>
                <c:pt idx="3">
                  <c:v>11.64</c:v>
                </c:pt>
                <c:pt idx="4">
                  <c:v>11.68</c:v>
                </c:pt>
                <c:pt idx="5">
                  <c:v>11.68</c:v>
                </c:pt>
                <c:pt idx="6">
                  <c:v>11.65</c:v>
                </c:pt>
                <c:pt idx="7">
                  <c:v>11.46</c:v>
                </c:pt>
                <c:pt idx="8">
                  <c:v>11.62</c:v>
                </c:pt>
                <c:pt idx="9">
                  <c:v>11.67</c:v>
                </c:pt>
                <c:pt idx="10">
                  <c:v>11.77</c:v>
                </c:pt>
                <c:pt idx="11">
                  <c:v>11.72</c:v>
                </c:pt>
                <c:pt idx="12">
                  <c:v>12.28</c:v>
                </c:pt>
                <c:pt idx="13">
                  <c:v>12.48</c:v>
                </c:pt>
                <c:pt idx="14">
                  <c:v>12.7</c:v>
                </c:pt>
                <c:pt idx="15">
                  <c:v>12.65</c:v>
                </c:pt>
                <c:pt idx="16">
                  <c:v>12.55</c:v>
                </c:pt>
                <c:pt idx="17">
                  <c:v>12.54</c:v>
                </c:pt>
                <c:pt idx="18">
                  <c:v>12.53</c:v>
                </c:pt>
                <c:pt idx="19">
                  <c:v>12.5</c:v>
                </c:pt>
                <c:pt idx="20">
                  <c:v>12.53</c:v>
                </c:pt>
                <c:pt idx="21">
                  <c:v>12.46</c:v>
                </c:pt>
                <c:pt idx="22">
                  <c:v>12.52</c:v>
                </c:pt>
                <c:pt idx="23">
                  <c:v>12.65</c:v>
                </c:pt>
                <c:pt idx="24">
                  <c:v>12.66</c:v>
                </c:pt>
                <c:pt idx="25">
                  <c:v>12.69</c:v>
                </c:pt>
                <c:pt idx="26">
                  <c:v>12.53</c:v>
                </c:pt>
                <c:pt idx="27">
                  <c:v>12.66</c:v>
                </c:pt>
                <c:pt idx="28">
                  <c:v>12.47</c:v>
                </c:pt>
                <c:pt idx="29">
                  <c:v>12.56</c:v>
                </c:pt>
                <c:pt idx="30">
                  <c:v>12.67</c:v>
                </c:pt>
                <c:pt idx="31">
                  <c:v>12.69</c:v>
                </c:pt>
                <c:pt idx="32">
                  <c:v>12.58</c:v>
                </c:pt>
                <c:pt idx="33">
                  <c:v>12.54</c:v>
                </c:pt>
                <c:pt idx="34">
                  <c:v>12.63</c:v>
                </c:pt>
                <c:pt idx="35">
                  <c:v>12.65</c:v>
                </c:pt>
                <c:pt idx="36">
                  <c:v>12.56</c:v>
                </c:pt>
                <c:pt idx="37">
                  <c:v>12.51</c:v>
                </c:pt>
                <c:pt idx="38">
                  <c:v>12.38</c:v>
                </c:pt>
                <c:pt idx="39">
                  <c:v>12.38</c:v>
                </c:pt>
                <c:pt idx="40">
                  <c:v>12.34</c:v>
                </c:pt>
                <c:pt idx="41">
                  <c:v>12.52</c:v>
                </c:pt>
                <c:pt idx="42">
                  <c:v>12.56</c:v>
                </c:pt>
                <c:pt idx="43">
                  <c:v>12.28</c:v>
                </c:pt>
                <c:pt idx="44">
                  <c:v>12.32</c:v>
                </c:pt>
                <c:pt idx="45">
                  <c:v>12.36</c:v>
                </c:pt>
                <c:pt idx="46">
                  <c:v>12.37</c:v>
                </c:pt>
                <c:pt idx="47">
                  <c:v>12.49</c:v>
                </c:pt>
                <c:pt idx="48">
                  <c:v>12.37</c:v>
                </c:pt>
                <c:pt idx="49">
                  <c:v>12.79</c:v>
                </c:pt>
                <c:pt idx="50">
                  <c:v>12.61</c:v>
                </c:pt>
                <c:pt idx="51">
                  <c:v>12.31</c:v>
                </c:pt>
                <c:pt idx="52">
                  <c:v>12.36</c:v>
                </c:pt>
                <c:pt idx="53">
                  <c:v>12.43</c:v>
                </c:pt>
                <c:pt idx="54">
                  <c:v>12.41</c:v>
                </c:pt>
                <c:pt idx="56">
                  <c:v>12.61</c:v>
                </c:pt>
                <c:pt idx="57">
                  <c:v>12.63</c:v>
                </c:pt>
                <c:pt idx="58">
                  <c:v>12.59</c:v>
                </c:pt>
                <c:pt idx="59">
                  <c:v>12.67</c:v>
                </c:pt>
                <c:pt idx="60">
                  <c:v>12.85</c:v>
                </c:pt>
                <c:pt idx="61">
                  <c:v>12.63</c:v>
                </c:pt>
                <c:pt idx="62">
                  <c:v>12.76</c:v>
                </c:pt>
                <c:pt idx="63">
                  <c:v>12.77</c:v>
                </c:pt>
                <c:pt idx="64">
                  <c:v>13.17</c:v>
                </c:pt>
                <c:pt idx="65">
                  <c:v>12.59</c:v>
                </c:pt>
                <c:pt idx="66">
                  <c:v>12.13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88928"/>
        <c:axId val="653089320"/>
      </c:lineChart>
      <c:dateAx>
        <c:axId val="653088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89320"/>
        <c:crosses val="autoZero"/>
        <c:auto val="1"/>
        <c:lblOffset val="100"/>
        <c:baseTimeUnit val="days"/>
      </c:dateAx>
      <c:valAx>
        <c:axId val="65308932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8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91280"/>
        <c:axId val="653091672"/>
      </c:lineChart>
      <c:dateAx>
        <c:axId val="65309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91672"/>
        <c:crosses val="autoZero"/>
        <c:auto val="1"/>
        <c:lblOffset val="100"/>
        <c:baseTimeUnit val="days"/>
      </c:dateAx>
      <c:valAx>
        <c:axId val="653091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9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93632"/>
        <c:axId val="653094024"/>
      </c:lineChart>
      <c:dateAx>
        <c:axId val="653093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94024"/>
        <c:crosses val="autoZero"/>
        <c:auto val="1"/>
        <c:lblOffset val="100"/>
        <c:baseTimeUnit val="days"/>
      </c:dateAx>
      <c:valAx>
        <c:axId val="65309402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9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573064"/>
        <c:axId val="653573456"/>
      </c:lineChart>
      <c:dateAx>
        <c:axId val="653573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573456"/>
        <c:crosses val="autoZero"/>
        <c:auto val="1"/>
        <c:lblOffset val="100"/>
        <c:baseTimeUnit val="days"/>
      </c:dateAx>
      <c:valAx>
        <c:axId val="6535734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573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575416"/>
        <c:axId val="653575808"/>
      </c:lineChart>
      <c:dateAx>
        <c:axId val="653575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575808"/>
        <c:crosses val="autoZero"/>
        <c:auto val="1"/>
        <c:lblOffset val="100"/>
        <c:baseTimeUnit val="days"/>
      </c:dateAx>
      <c:valAx>
        <c:axId val="6535758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575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577768"/>
        <c:axId val="653578160"/>
      </c:lineChart>
      <c:dateAx>
        <c:axId val="653577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578160"/>
        <c:crosses val="autoZero"/>
        <c:auto val="1"/>
        <c:lblOffset val="100"/>
        <c:baseTimeUnit val="days"/>
      </c:dateAx>
      <c:valAx>
        <c:axId val="6535781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577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17120"/>
        <c:axId val="666717512"/>
      </c:lineChart>
      <c:catAx>
        <c:axId val="666717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17512"/>
        <c:crosses val="autoZero"/>
        <c:auto val="1"/>
        <c:lblAlgn val="ctr"/>
        <c:lblOffset val="100"/>
        <c:noMultiLvlLbl val="0"/>
      </c:catAx>
      <c:valAx>
        <c:axId val="6667175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1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19472"/>
        <c:axId val="666719864"/>
      </c:lineChart>
      <c:dateAx>
        <c:axId val="666719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19864"/>
        <c:crosses val="autoZero"/>
        <c:auto val="1"/>
        <c:lblOffset val="100"/>
        <c:baseTimeUnit val="days"/>
      </c:dateAx>
      <c:valAx>
        <c:axId val="66671986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21824"/>
        <c:axId val="666722216"/>
      </c:lineChart>
      <c:dateAx>
        <c:axId val="666721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22216"/>
        <c:crosses val="autoZero"/>
        <c:auto val="1"/>
        <c:lblOffset val="100"/>
        <c:baseTimeUnit val="days"/>
      </c:dateAx>
      <c:valAx>
        <c:axId val="6667222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2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24176"/>
        <c:axId val="666724568"/>
      </c:lineChart>
      <c:catAx>
        <c:axId val="666724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24568"/>
        <c:crosses val="autoZero"/>
        <c:auto val="1"/>
        <c:lblAlgn val="ctr"/>
        <c:lblOffset val="100"/>
        <c:noMultiLvlLbl val="0"/>
      </c:catAx>
      <c:valAx>
        <c:axId val="6667245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2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26528"/>
        <c:axId val="666726920"/>
      </c:lineChart>
      <c:dateAx>
        <c:axId val="666726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26920"/>
        <c:crosses val="autoZero"/>
        <c:auto val="1"/>
        <c:lblOffset val="100"/>
        <c:baseTimeUnit val="days"/>
      </c:dateAx>
      <c:valAx>
        <c:axId val="6667269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2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28880"/>
        <c:axId val="666729272"/>
      </c:lineChart>
      <c:catAx>
        <c:axId val="666728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29272"/>
        <c:crosses val="autoZero"/>
        <c:auto val="1"/>
        <c:lblAlgn val="ctr"/>
        <c:lblOffset val="100"/>
        <c:noMultiLvlLbl val="0"/>
      </c:catAx>
      <c:valAx>
        <c:axId val="6667292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2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31232"/>
        <c:axId val="666731624"/>
      </c:lineChart>
      <c:dateAx>
        <c:axId val="666731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31624"/>
        <c:crosses val="autoZero"/>
        <c:auto val="1"/>
        <c:lblOffset val="100"/>
        <c:baseTimeUnit val="days"/>
      </c:dateAx>
      <c:valAx>
        <c:axId val="6667316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213696"/>
        <c:axId val="711214088"/>
      </c:lineChart>
      <c:dateAx>
        <c:axId val="711213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14088"/>
        <c:crosses val="autoZero"/>
        <c:auto val="1"/>
        <c:lblOffset val="100"/>
        <c:baseTimeUnit val="days"/>
      </c:dateAx>
      <c:valAx>
        <c:axId val="71121408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1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216048"/>
        <c:axId val="711216440"/>
      </c:lineChart>
      <c:dateAx>
        <c:axId val="711216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16440"/>
        <c:crosses val="autoZero"/>
        <c:auto val="1"/>
        <c:lblOffset val="100"/>
        <c:baseTimeUnit val="days"/>
      </c:dateAx>
      <c:valAx>
        <c:axId val="7112164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1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218400"/>
        <c:axId val="711218792"/>
      </c:lineChart>
      <c:dateAx>
        <c:axId val="7112184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18792"/>
        <c:crosses val="autoZero"/>
        <c:auto val="1"/>
        <c:lblOffset val="100"/>
        <c:baseTimeUnit val="days"/>
      </c:dateAx>
      <c:valAx>
        <c:axId val="7112187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1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220752"/>
        <c:axId val="711221144"/>
      </c:lineChart>
      <c:dateAx>
        <c:axId val="711220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21144"/>
        <c:crosses val="autoZero"/>
        <c:auto val="1"/>
        <c:lblOffset val="100"/>
        <c:baseTimeUnit val="days"/>
      </c:dateAx>
      <c:valAx>
        <c:axId val="71122114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2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223104"/>
        <c:axId val="711223496"/>
      </c:lineChart>
      <c:dateAx>
        <c:axId val="71122310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23496"/>
        <c:crosses val="autoZero"/>
        <c:auto val="0"/>
        <c:lblOffset val="100"/>
        <c:baseTimeUnit val="days"/>
      </c:dateAx>
      <c:valAx>
        <c:axId val="71122349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2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225456"/>
        <c:axId val="711225848"/>
      </c:lineChart>
      <c:dateAx>
        <c:axId val="711225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25848"/>
        <c:crosses val="autoZero"/>
        <c:auto val="1"/>
        <c:lblOffset val="100"/>
        <c:baseTimeUnit val="days"/>
      </c:dateAx>
      <c:valAx>
        <c:axId val="71122584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2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227808"/>
        <c:axId val="711228200"/>
      </c:lineChart>
      <c:catAx>
        <c:axId val="711227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28200"/>
        <c:crosses val="autoZero"/>
        <c:auto val="1"/>
        <c:lblAlgn val="ctr"/>
        <c:lblOffset val="100"/>
        <c:noMultiLvlLbl val="1"/>
      </c:catAx>
      <c:valAx>
        <c:axId val="71122820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2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38520"/>
        <c:axId val="720438912"/>
      </c:lineChart>
      <c:dateAx>
        <c:axId val="720438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38912"/>
        <c:crosses val="autoZero"/>
        <c:auto val="1"/>
        <c:lblOffset val="100"/>
        <c:baseTimeUnit val="days"/>
      </c:dateAx>
      <c:valAx>
        <c:axId val="7204389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3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40872"/>
        <c:axId val="720441264"/>
      </c:lineChart>
      <c:dateAx>
        <c:axId val="720440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41264"/>
        <c:crosses val="autoZero"/>
        <c:auto val="1"/>
        <c:lblOffset val="100"/>
        <c:baseTimeUnit val="days"/>
      </c:dateAx>
      <c:valAx>
        <c:axId val="72044126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40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43224"/>
        <c:axId val="720443616"/>
      </c:lineChart>
      <c:dateAx>
        <c:axId val="720443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43616"/>
        <c:crosses val="autoZero"/>
        <c:auto val="1"/>
        <c:lblOffset val="100"/>
        <c:baseTimeUnit val="days"/>
      </c:dateAx>
      <c:valAx>
        <c:axId val="7204436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4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45576"/>
        <c:axId val="720445968"/>
      </c:lineChart>
      <c:catAx>
        <c:axId val="720445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45968"/>
        <c:crosses val="autoZero"/>
        <c:auto val="1"/>
        <c:lblAlgn val="ctr"/>
        <c:lblOffset val="100"/>
        <c:noMultiLvlLbl val="0"/>
      </c:catAx>
      <c:valAx>
        <c:axId val="720445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4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47928"/>
        <c:axId val="720448320"/>
      </c:lineChart>
      <c:catAx>
        <c:axId val="720447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48320"/>
        <c:crosses val="autoZero"/>
        <c:auto val="1"/>
        <c:lblAlgn val="ctr"/>
        <c:lblOffset val="100"/>
        <c:noMultiLvlLbl val="0"/>
      </c:catAx>
      <c:valAx>
        <c:axId val="7204483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4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50280"/>
        <c:axId val="720450672"/>
      </c:lineChart>
      <c:catAx>
        <c:axId val="720450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50672"/>
        <c:crosses val="autoZero"/>
        <c:auto val="1"/>
        <c:lblAlgn val="ctr"/>
        <c:lblOffset val="100"/>
        <c:noMultiLvlLbl val="0"/>
      </c:catAx>
      <c:valAx>
        <c:axId val="7204506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5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52632"/>
        <c:axId val="720453024"/>
      </c:lineChart>
      <c:dateAx>
        <c:axId val="720452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53024"/>
        <c:crosses val="autoZero"/>
        <c:auto val="1"/>
        <c:lblOffset val="100"/>
        <c:baseTimeUnit val="days"/>
      </c:dateAx>
      <c:valAx>
        <c:axId val="7204530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52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61136"/>
        <c:axId val="730961528"/>
      </c:lineChart>
      <c:dateAx>
        <c:axId val="730961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61528"/>
        <c:crosses val="autoZero"/>
        <c:auto val="1"/>
        <c:lblOffset val="100"/>
        <c:baseTimeUnit val="days"/>
      </c:dateAx>
      <c:valAx>
        <c:axId val="73096152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6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63488"/>
        <c:axId val="730963880"/>
      </c:lineChart>
      <c:dateAx>
        <c:axId val="730963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63880"/>
        <c:crosses val="autoZero"/>
        <c:auto val="1"/>
        <c:lblOffset val="100"/>
        <c:baseTimeUnit val="days"/>
      </c:dateAx>
      <c:valAx>
        <c:axId val="73096388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6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31.93</c:v>
                </c:pt>
                <c:pt idx="1">
                  <c:v>32</c:v>
                </c:pt>
                <c:pt idx="2">
                  <c:v>32.19</c:v>
                </c:pt>
                <c:pt idx="3">
                  <c:v>32.090000000000003</c:v>
                </c:pt>
                <c:pt idx="4">
                  <c:v>32.71</c:v>
                </c:pt>
                <c:pt idx="5">
                  <c:v>33.049999999999997</c:v>
                </c:pt>
                <c:pt idx="6">
                  <c:v>32.96</c:v>
                </c:pt>
                <c:pt idx="7">
                  <c:v>33.03</c:v>
                </c:pt>
                <c:pt idx="8">
                  <c:v>32.76</c:v>
                </c:pt>
                <c:pt idx="9">
                  <c:v>32.729999999999997</c:v>
                </c:pt>
                <c:pt idx="10">
                  <c:v>32.61</c:v>
                </c:pt>
                <c:pt idx="11">
                  <c:v>32.53</c:v>
                </c:pt>
                <c:pt idx="12">
                  <c:v>33.590000000000003</c:v>
                </c:pt>
                <c:pt idx="13">
                  <c:v>33.64</c:v>
                </c:pt>
                <c:pt idx="14">
                  <c:v>33.93</c:v>
                </c:pt>
                <c:pt idx="15">
                  <c:v>34.340000000000003</c:v>
                </c:pt>
                <c:pt idx="16">
                  <c:v>33.65</c:v>
                </c:pt>
                <c:pt idx="17">
                  <c:v>33.299999999999997</c:v>
                </c:pt>
                <c:pt idx="18">
                  <c:v>33.39</c:v>
                </c:pt>
                <c:pt idx="19">
                  <c:v>32.96</c:v>
                </c:pt>
                <c:pt idx="20">
                  <c:v>32.83</c:v>
                </c:pt>
                <c:pt idx="21">
                  <c:v>33.18</c:v>
                </c:pt>
                <c:pt idx="22">
                  <c:v>33.39</c:v>
                </c:pt>
                <c:pt idx="23">
                  <c:v>34.700000000000003</c:v>
                </c:pt>
                <c:pt idx="24">
                  <c:v>34.799999999999997</c:v>
                </c:pt>
                <c:pt idx="25">
                  <c:v>35.01</c:v>
                </c:pt>
                <c:pt idx="26">
                  <c:v>35.020000000000003</c:v>
                </c:pt>
                <c:pt idx="28">
                  <c:v>35.75</c:v>
                </c:pt>
                <c:pt idx="29">
                  <c:v>35.380000000000003</c:v>
                </c:pt>
                <c:pt idx="30">
                  <c:v>35.82</c:v>
                </c:pt>
                <c:pt idx="31">
                  <c:v>35.97</c:v>
                </c:pt>
                <c:pt idx="32">
                  <c:v>36.65</c:v>
                </c:pt>
                <c:pt idx="33">
                  <c:v>35.200000000000003</c:v>
                </c:pt>
                <c:pt idx="34">
                  <c:v>35.81</c:v>
                </c:pt>
                <c:pt idx="35">
                  <c:v>36.770000000000003</c:v>
                </c:pt>
                <c:pt idx="36">
                  <c:v>34.9</c:v>
                </c:pt>
                <c:pt idx="37">
                  <c:v>34</c:v>
                </c:pt>
                <c:pt idx="38">
                  <c:v>32.19</c:v>
                </c:pt>
                <c:pt idx="39">
                  <c:v>32.25</c:v>
                </c:pt>
                <c:pt idx="40">
                  <c:v>32.380000000000003</c:v>
                </c:pt>
                <c:pt idx="41">
                  <c:v>32.19</c:v>
                </c:pt>
                <c:pt idx="42">
                  <c:v>34.35</c:v>
                </c:pt>
                <c:pt idx="43">
                  <c:v>34.44</c:v>
                </c:pt>
                <c:pt idx="44">
                  <c:v>34.19</c:v>
                </c:pt>
                <c:pt idx="45">
                  <c:v>34.69</c:v>
                </c:pt>
                <c:pt idx="46">
                  <c:v>33.43</c:v>
                </c:pt>
                <c:pt idx="47">
                  <c:v>34.520000000000003</c:v>
                </c:pt>
                <c:pt idx="48">
                  <c:v>34.590000000000003</c:v>
                </c:pt>
                <c:pt idx="49">
                  <c:v>33.93</c:v>
                </c:pt>
                <c:pt idx="50">
                  <c:v>33.68</c:v>
                </c:pt>
                <c:pt idx="51">
                  <c:v>32.6</c:v>
                </c:pt>
                <c:pt idx="52">
                  <c:v>32.71</c:v>
                </c:pt>
                <c:pt idx="53">
                  <c:v>33.229999999999997</c:v>
                </c:pt>
                <c:pt idx="54">
                  <c:v>33.47</c:v>
                </c:pt>
                <c:pt idx="55">
                  <c:v>34.1</c:v>
                </c:pt>
                <c:pt idx="56">
                  <c:v>33.75</c:v>
                </c:pt>
                <c:pt idx="57">
                  <c:v>33.97</c:v>
                </c:pt>
                <c:pt idx="58">
                  <c:v>33.94</c:v>
                </c:pt>
                <c:pt idx="59">
                  <c:v>34.28</c:v>
                </c:pt>
                <c:pt idx="60">
                  <c:v>35.200000000000003</c:v>
                </c:pt>
                <c:pt idx="61">
                  <c:v>35.06</c:v>
                </c:pt>
                <c:pt idx="62">
                  <c:v>35.1</c:v>
                </c:pt>
                <c:pt idx="63">
                  <c:v>37.96</c:v>
                </c:pt>
                <c:pt idx="64">
                  <c:v>37.74</c:v>
                </c:pt>
                <c:pt idx="65">
                  <c:v>37.479999999999997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65840"/>
        <c:axId val="730966232"/>
      </c:lineChart>
      <c:dateAx>
        <c:axId val="730965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66232"/>
        <c:crosses val="autoZero"/>
        <c:auto val="1"/>
        <c:lblOffset val="100"/>
        <c:baseTimeUnit val="days"/>
      </c:dateAx>
      <c:valAx>
        <c:axId val="7309662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6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68192"/>
        <c:axId val="730968584"/>
      </c:lineChart>
      <c:dateAx>
        <c:axId val="730968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68584"/>
        <c:crosses val="autoZero"/>
        <c:auto val="1"/>
        <c:lblOffset val="100"/>
        <c:baseTimeUnit val="days"/>
      </c:dateAx>
      <c:valAx>
        <c:axId val="7309685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6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70544"/>
        <c:axId val="730970936"/>
      </c:lineChart>
      <c:dateAx>
        <c:axId val="730970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70936"/>
        <c:crosses val="autoZero"/>
        <c:auto val="1"/>
        <c:lblOffset val="100"/>
        <c:baseTimeUnit val="days"/>
      </c:dateAx>
      <c:valAx>
        <c:axId val="730970936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7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72896"/>
        <c:axId val="730973288"/>
      </c:lineChart>
      <c:catAx>
        <c:axId val="730972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73288"/>
        <c:crosses val="autoZero"/>
        <c:auto val="1"/>
        <c:lblAlgn val="ctr"/>
        <c:lblOffset val="100"/>
        <c:noMultiLvlLbl val="0"/>
      </c:catAx>
      <c:valAx>
        <c:axId val="73097328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7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75248"/>
        <c:axId val="730975640"/>
      </c:lineChart>
      <c:dateAx>
        <c:axId val="730975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75640"/>
        <c:crosses val="autoZero"/>
        <c:auto val="1"/>
        <c:lblOffset val="100"/>
        <c:baseTimeUnit val="days"/>
      </c:dateAx>
      <c:valAx>
        <c:axId val="7309756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7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77600"/>
        <c:axId val="730977992"/>
      </c:lineChart>
      <c:dateAx>
        <c:axId val="730977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77992"/>
        <c:crosses val="autoZero"/>
        <c:auto val="1"/>
        <c:lblOffset val="100"/>
        <c:baseTimeUnit val="days"/>
      </c:dateAx>
      <c:valAx>
        <c:axId val="7309779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7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79952"/>
        <c:axId val="730980344"/>
      </c:lineChart>
      <c:catAx>
        <c:axId val="730979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80344"/>
        <c:crosses val="autoZero"/>
        <c:auto val="1"/>
        <c:lblAlgn val="ctr"/>
        <c:lblOffset val="100"/>
        <c:noMultiLvlLbl val="0"/>
      </c:catAx>
      <c:valAx>
        <c:axId val="7309803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7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82304"/>
        <c:axId val="730982696"/>
      </c:lineChart>
      <c:catAx>
        <c:axId val="730982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82696"/>
        <c:crosses val="autoZero"/>
        <c:auto val="1"/>
        <c:lblAlgn val="ctr"/>
        <c:lblOffset val="100"/>
        <c:noMultiLvlLbl val="0"/>
      </c:catAx>
      <c:valAx>
        <c:axId val="7309826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8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84656"/>
        <c:axId val="730985048"/>
      </c:lineChart>
      <c:catAx>
        <c:axId val="730984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85048"/>
        <c:crosses val="autoZero"/>
        <c:auto val="1"/>
        <c:lblAlgn val="ctr"/>
        <c:lblOffset val="100"/>
        <c:noMultiLvlLbl val="0"/>
      </c:catAx>
      <c:valAx>
        <c:axId val="7309850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8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87008"/>
        <c:axId val="730987400"/>
      </c:lineChart>
      <c:dateAx>
        <c:axId val="730987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87400"/>
        <c:crosses val="autoZero"/>
        <c:auto val="1"/>
        <c:lblOffset val="100"/>
        <c:baseTimeUnit val="days"/>
      </c:dateAx>
      <c:valAx>
        <c:axId val="7309874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8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89360"/>
        <c:axId val="730989752"/>
      </c:lineChart>
      <c:dateAx>
        <c:axId val="730989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89752"/>
        <c:crosses val="autoZero"/>
        <c:auto val="1"/>
        <c:lblOffset val="100"/>
        <c:baseTimeUnit val="days"/>
      </c:dateAx>
      <c:valAx>
        <c:axId val="7309897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8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1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connectionId="8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8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8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clh" backgroundRefresh="0" adjustColumnWidth="0" connectionId="10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clh" backgroundRefresh="0" connectionId="10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32.xml"/><Relationship Id="rId5" Type="http://schemas.openxmlformats.org/officeDocument/2006/relationships/queryTable" Target="../queryTables/queryTable31.xml"/><Relationship Id="rId4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5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9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queryTable" Target="../queryTables/queryTable98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queryTable" Target="../queryTables/queryTable100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queryTable" Target="../queryTables/queryTable102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queryTable" Target="../queryTables/queryTable110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41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2" ht="21.95" customHeight="1" x14ac:dyDescent="0.25">
      <c r="A2" s="51"/>
      <c r="B2" s="51"/>
      <c r="C2" s="52"/>
      <c r="E2" s="23" t="s">
        <v>10</v>
      </c>
      <c r="F2" s="247">
        <v>30.99</v>
      </c>
      <c r="G2" s="247">
        <v>30.99</v>
      </c>
      <c r="H2" s="335">
        <v>0</v>
      </c>
      <c r="I2" s="49">
        <v>0</v>
      </c>
      <c r="J2" s="373">
        <v>0</v>
      </c>
      <c r="K2" s="359">
        <v>0</v>
      </c>
      <c r="L2" s="373">
        <v>1128.3800000000047</v>
      </c>
      <c r="M2">
        <v>0</v>
      </c>
      <c r="N2" s="370" t="str">
        <f>HYPERLINK("http://finance.yahoo.com/q?s=" &amp; E2, "Link")</f>
        <v>Link</v>
      </c>
      <c r="O2" s="369">
        <v>1.2500000000000001E-2</v>
      </c>
      <c r="P2" s="369">
        <v>-3.3099999999999997E-2</v>
      </c>
      <c r="Q2" s="446"/>
      <c r="R2" s="49"/>
      <c r="S2" s="49"/>
      <c r="T2" s="49"/>
      <c r="V2" s="49"/>
    </row>
    <row r="3" spans="1:22" ht="21.95" customHeight="1" x14ac:dyDescent="0.25">
      <c r="A3" s="51"/>
      <c r="B3" s="51"/>
      <c r="C3" s="52"/>
      <c r="E3" s="23" t="s">
        <v>206</v>
      </c>
      <c r="F3" s="247">
        <v>141.05000000000001</v>
      </c>
      <c r="G3" s="247">
        <v>141.05000000000001</v>
      </c>
      <c r="H3" s="50">
        <v>0</v>
      </c>
      <c r="I3" s="49">
        <v>0</v>
      </c>
      <c r="J3" s="373">
        <v>0</v>
      </c>
      <c r="K3" s="359">
        <v>0</v>
      </c>
      <c r="L3" s="49">
        <v>363.09999999999945</v>
      </c>
      <c r="M3">
        <v>0</v>
      </c>
      <c r="N3" s="370" t="str">
        <f>HYPERLINK("http://finance.yahoo.com/q?s=" &amp; E3, "Link")</f>
        <v>Link</v>
      </c>
      <c r="O3" s="359">
        <v>1.5900000000000001E-2</v>
      </c>
      <c r="P3" s="359">
        <v>-5.3E-3</v>
      </c>
      <c r="R3" s="49"/>
      <c r="S3" s="49"/>
      <c r="T3" s="49"/>
    </row>
    <row r="4" spans="1:22" ht="21.95" customHeight="1" x14ac:dyDescent="0.25">
      <c r="A4" s="51"/>
      <c r="B4" s="51"/>
      <c r="C4" s="52"/>
      <c r="E4" s="23" t="s">
        <v>255</v>
      </c>
      <c r="F4" s="247">
        <v>58.8</v>
      </c>
      <c r="G4" s="247">
        <v>58.8</v>
      </c>
      <c r="H4" s="50">
        <v>0</v>
      </c>
      <c r="I4" s="49">
        <v>0</v>
      </c>
      <c r="J4" s="373">
        <v>0</v>
      </c>
      <c r="K4" s="359">
        <v>0</v>
      </c>
      <c r="L4" s="49">
        <v>92.650000000000091</v>
      </c>
      <c r="M4">
        <v>0</v>
      </c>
      <c r="N4" s="370" t="str">
        <f>HYPERLINK("http://finance.yahoo.com/q?s=" &amp; E4, "Link")</f>
        <v>Link</v>
      </c>
      <c r="O4" s="359">
        <v>0</v>
      </c>
      <c r="P4" s="359">
        <v>-1.4E-3</v>
      </c>
      <c r="Q4" s="446"/>
      <c r="R4" s="49"/>
      <c r="S4" s="49"/>
      <c r="U4" s="49"/>
    </row>
    <row r="5" spans="1:22" ht="21.95" customHeight="1" x14ac:dyDescent="0.25">
      <c r="A5" s="51"/>
      <c r="B5" s="51"/>
      <c r="C5" s="52"/>
      <c r="E5" s="23" t="s">
        <v>45</v>
      </c>
      <c r="F5" s="247">
        <v>80.58</v>
      </c>
      <c r="G5" s="247">
        <v>80.58</v>
      </c>
      <c r="H5" s="335">
        <v>0</v>
      </c>
      <c r="I5" s="49">
        <v>0</v>
      </c>
      <c r="J5" s="373">
        <v>0</v>
      </c>
      <c r="K5" s="359">
        <v>0</v>
      </c>
      <c r="L5" s="373">
        <v>523.61999999999898</v>
      </c>
      <c r="M5">
        <v>0</v>
      </c>
      <c r="N5" s="370" t="str">
        <f>HYPERLINK("http://finance.yahoo.com/q?s=" &amp; E5, "Link")</f>
        <v>Link</v>
      </c>
      <c r="O5" s="369">
        <v>1.67E-2</v>
      </c>
      <c r="P5" s="369">
        <v>-4.7999999999999996E-3</v>
      </c>
    </row>
    <row r="6" spans="1:22" ht="21.95" customHeight="1" x14ac:dyDescent="0.25">
      <c r="A6" s="51"/>
      <c r="B6" s="51"/>
      <c r="C6" s="52"/>
      <c r="E6" s="23" t="s">
        <v>345</v>
      </c>
      <c r="F6" s="247">
        <v>21.16</v>
      </c>
      <c r="G6" s="247">
        <v>19.12970000000001</v>
      </c>
      <c r="H6" s="335">
        <v>300</v>
      </c>
      <c r="I6" s="49">
        <v>5738.9100000000035</v>
      </c>
      <c r="J6" s="373">
        <v>609.08999999999651</v>
      </c>
      <c r="K6" s="359">
        <v>0.10613339466902193</v>
      </c>
      <c r="L6" s="373">
        <v>954.06999999999698</v>
      </c>
      <c r="M6" s="30">
        <v>42849</v>
      </c>
      <c r="N6" s="370" t="str">
        <f>HYPERLINK("http://finance.yahoo.com/q?s=" &amp; E6, "Link")</f>
        <v>Link</v>
      </c>
      <c r="O6" s="369">
        <v>0</v>
      </c>
      <c r="P6" s="369">
        <v>-1.4E-3</v>
      </c>
    </row>
    <row r="7" spans="1:22" ht="21.95" customHeight="1" x14ac:dyDescent="0.25">
      <c r="A7" s="158"/>
      <c r="B7" s="51"/>
      <c r="C7" s="52"/>
      <c r="E7" s="23" t="s">
        <v>33</v>
      </c>
      <c r="F7" s="247">
        <v>211.32</v>
      </c>
      <c r="G7" s="247">
        <v>211.32</v>
      </c>
      <c r="H7" s="335">
        <v>0</v>
      </c>
      <c r="I7" s="49">
        <v>0</v>
      </c>
      <c r="J7" s="373">
        <v>0</v>
      </c>
      <c r="K7" s="359">
        <v>0</v>
      </c>
      <c r="L7" s="373">
        <v>780.73999999999796</v>
      </c>
      <c r="M7">
        <v>0</v>
      </c>
      <c r="N7" s="370" t="str">
        <f>HYPERLINK("http://finance.yahoo.com/q?s=" &amp; E7, "Link")</f>
        <v>Link</v>
      </c>
      <c r="O7" s="369">
        <v>1.8599999999999998E-2</v>
      </c>
      <c r="P7" s="369">
        <v>1.01E-2</v>
      </c>
      <c r="R7" s="49"/>
      <c r="S7" s="49"/>
      <c r="T7" s="49"/>
    </row>
    <row r="8" spans="1:22" ht="21.95" customHeight="1" x14ac:dyDescent="0.25">
      <c r="A8" s="51"/>
      <c r="B8" s="51"/>
      <c r="C8" s="52"/>
      <c r="E8" s="23" t="s">
        <v>229</v>
      </c>
      <c r="F8" s="247">
        <v>75.8</v>
      </c>
      <c r="G8" s="247">
        <v>75.8</v>
      </c>
      <c r="H8" s="335">
        <v>0</v>
      </c>
      <c r="I8" s="49">
        <v>0</v>
      </c>
      <c r="J8" s="373">
        <v>0</v>
      </c>
      <c r="K8" s="359">
        <v>0</v>
      </c>
      <c r="L8" s="373">
        <v>231.53999999999996</v>
      </c>
      <c r="M8">
        <v>0</v>
      </c>
      <c r="N8" s="370" t="str">
        <f>HYPERLINK("http://finance.yahoo.com/q?s=" &amp; E8, "Link")</f>
        <v>Link</v>
      </c>
      <c r="O8" s="369">
        <v>1.6199999999999999E-2</v>
      </c>
      <c r="P8" s="369">
        <v>-1.15E-2</v>
      </c>
      <c r="Q8" s="151"/>
      <c r="R8" s="49"/>
      <c r="S8" s="49"/>
    </row>
    <row r="9" spans="1:22" ht="21.95" customHeight="1" x14ac:dyDescent="0.25">
      <c r="A9" s="51"/>
      <c r="B9" s="51"/>
      <c r="C9" s="52"/>
      <c r="E9" s="23" t="s">
        <v>62</v>
      </c>
      <c r="F9" s="247">
        <v>271.88</v>
      </c>
      <c r="G9" s="247">
        <v>271.88</v>
      </c>
      <c r="H9" s="335">
        <v>0</v>
      </c>
      <c r="I9" s="49">
        <v>0</v>
      </c>
      <c r="J9" s="373">
        <v>0</v>
      </c>
      <c r="K9" s="359">
        <v>0</v>
      </c>
      <c r="L9" s="373">
        <v>1659.3600000000079</v>
      </c>
      <c r="M9">
        <v>0</v>
      </c>
      <c r="N9" s="370" t="str">
        <f>HYPERLINK("http://finance.yahoo.com/q?s=" &amp; E9, "Link")</f>
        <v>Link</v>
      </c>
      <c r="O9" s="369">
        <v>0</v>
      </c>
      <c r="P9" s="369">
        <v>1.0999999999999999E-2</v>
      </c>
      <c r="Q9" s="446"/>
      <c r="R9" s="49"/>
      <c r="S9" s="49"/>
    </row>
    <row r="10" spans="1:22" ht="21.95" customHeight="1" x14ac:dyDescent="0.25">
      <c r="A10" s="51"/>
      <c r="B10" s="51"/>
      <c r="C10" s="52"/>
      <c r="E10" s="23" t="s">
        <v>311</v>
      </c>
      <c r="F10" s="247">
        <v>52.83</v>
      </c>
      <c r="G10" s="247">
        <v>52.83</v>
      </c>
      <c r="H10" s="335">
        <v>0</v>
      </c>
      <c r="I10" s="49">
        <v>0</v>
      </c>
      <c r="J10" s="373">
        <v>0</v>
      </c>
      <c r="K10" s="359">
        <v>0</v>
      </c>
      <c r="L10" s="373">
        <v>910.79999999999927</v>
      </c>
      <c r="M10">
        <v>0</v>
      </c>
      <c r="N10" s="370" t="str">
        <f>HYPERLINK("http://finance.yahoo.com/q?s=" &amp; E10, "Link")</f>
        <v>Link</v>
      </c>
      <c r="O10" s="369">
        <v>2.87E-2</v>
      </c>
      <c r="P10" s="369">
        <v>-3.0000000000000001E-3</v>
      </c>
      <c r="Q10" s="151"/>
      <c r="S10" s="49"/>
    </row>
    <row r="11" spans="1:22" ht="21.95" customHeight="1" x14ac:dyDescent="0.25">
      <c r="A11" s="51"/>
      <c r="B11" s="51"/>
      <c r="C11" s="52"/>
      <c r="E11" s="23" t="s">
        <v>52</v>
      </c>
      <c r="F11" s="247">
        <v>81.430000000000007</v>
      </c>
      <c r="G11" s="247">
        <v>81.430000000000007</v>
      </c>
      <c r="H11" s="335">
        <v>0</v>
      </c>
      <c r="I11" s="49">
        <v>0</v>
      </c>
      <c r="J11" s="373">
        <v>0</v>
      </c>
      <c r="K11" s="359">
        <v>0</v>
      </c>
      <c r="L11" s="373">
        <v>1056.739999999998</v>
      </c>
      <c r="M11">
        <v>0</v>
      </c>
      <c r="N11" s="370" t="str">
        <f>HYPERLINK("http://finance.yahoo.com/q?s=" &amp; E11, "Link")</f>
        <v>Link</v>
      </c>
      <c r="O11" s="369">
        <v>2.1999999999999999E-2</v>
      </c>
      <c r="P11" s="369">
        <v>-3.3999999999999998E-3</v>
      </c>
    </row>
    <row r="12" spans="1:22" ht="21.95" customHeight="1" x14ac:dyDescent="0.25">
      <c r="A12" s="51"/>
      <c r="B12" s="51"/>
      <c r="C12" s="52"/>
      <c r="E12" s="23" t="s">
        <v>330</v>
      </c>
      <c r="F12" s="247">
        <v>37.35</v>
      </c>
      <c r="G12" s="247">
        <v>37.35</v>
      </c>
      <c r="H12" s="50">
        <v>0</v>
      </c>
      <c r="I12" s="49">
        <v>0</v>
      </c>
      <c r="J12" s="373">
        <v>0</v>
      </c>
      <c r="K12" s="359">
        <v>0</v>
      </c>
      <c r="L12" s="49">
        <v>264.92000000000007</v>
      </c>
      <c r="M12">
        <v>0</v>
      </c>
      <c r="N12" s="370" t="str">
        <f>HYPERLINK("http://finance.yahoo.com/q?s=" &amp; E12, "Link")</f>
        <v>Link</v>
      </c>
      <c r="O12" s="359">
        <v>3.4200000000000001E-2</v>
      </c>
      <c r="P12" s="359">
        <v>5.1000000000000004E-3</v>
      </c>
    </row>
    <row r="13" spans="1:22" ht="21.95" customHeight="1" x14ac:dyDescent="0.25">
      <c r="A13" s="51"/>
      <c r="B13" s="52"/>
      <c r="C13" s="52"/>
      <c r="E13" s="23" t="s">
        <v>227</v>
      </c>
      <c r="F13" s="247">
        <v>28.42</v>
      </c>
      <c r="G13" s="247">
        <v>32.562480000000001</v>
      </c>
      <c r="H13" s="335">
        <v>250</v>
      </c>
      <c r="I13" s="49">
        <v>8140.62</v>
      </c>
      <c r="J13" s="373">
        <v>-1035.6199999999999</v>
      </c>
      <c r="K13" s="359">
        <v>-0.12721635452827915</v>
      </c>
      <c r="L13" s="373">
        <v>2274.849999999994</v>
      </c>
      <c r="M13">
        <v>150</v>
      </c>
      <c r="N13" s="370" t="str">
        <f>HYPERLINK("http://finance.yahoo.com/q?s=" &amp; E13, "Link")</f>
        <v>Link</v>
      </c>
      <c r="O13" s="369">
        <v>4.0899999999999999E-2</v>
      </c>
      <c r="P13" s="369">
        <v>-7.0000000000000001E-3</v>
      </c>
      <c r="S13" s="49"/>
    </row>
    <row r="14" spans="1:22" ht="21.95" customHeight="1" x14ac:dyDescent="0.25">
      <c r="A14" s="51"/>
      <c r="B14" s="51"/>
      <c r="C14" s="52"/>
      <c r="E14" s="23" t="s">
        <v>8</v>
      </c>
      <c r="F14" s="247">
        <v>72.89</v>
      </c>
      <c r="G14" s="247">
        <v>72.89</v>
      </c>
      <c r="H14" s="335">
        <v>0</v>
      </c>
      <c r="I14" s="436">
        <v>0</v>
      </c>
      <c r="J14" s="373">
        <v>0</v>
      </c>
      <c r="K14" s="359">
        <v>0</v>
      </c>
      <c r="L14" s="373">
        <v>121.94999999999982</v>
      </c>
      <c r="M14">
        <v>0</v>
      </c>
      <c r="N14" s="370" t="str">
        <f>HYPERLINK("http://finance.yahoo.com/q?s=" &amp; E14, "Link")</f>
        <v>Link</v>
      </c>
      <c r="O14" s="369">
        <v>1.67E-2</v>
      </c>
      <c r="P14" s="369">
        <v>-6.4000000000000003E-3</v>
      </c>
      <c r="Q14" s="151"/>
    </row>
    <row r="15" spans="1:22" ht="21.95" customHeight="1" x14ac:dyDescent="0.25">
      <c r="A15" s="51"/>
      <c r="B15" s="51"/>
      <c r="C15" s="52"/>
      <c r="E15" s="23" t="s">
        <v>17</v>
      </c>
      <c r="F15" s="247">
        <v>10.69</v>
      </c>
      <c r="G15" s="247">
        <v>23.215586363636433</v>
      </c>
      <c r="H15" s="335">
        <v>2200</v>
      </c>
      <c r="I15" s="49">
        <v>51074.290000000154</v>
      </c>
      <c r="J15" s="373">
        <v>-27556.290000000154</v>
      </c>
      <c r="K15" s="359">
        <v>-0.53953349131236228</v>
      </c>
      <c r="L15" s="373">
        <v>-27556.290000000154</v>
      </c>
      <c r="M15">
        <v>1700</v>
      </c>
      <c r="N15" s="370" t="str">
        <f>HYPERLINK("http://finance.yahoo.com/q?s=" &amp; E15, "Link")</f>
        <v>Link</v>
      </c>
      <c r="O15" s="369">
        <v>0</v>
      </c>
      <c r="P15" s="369">
        <v>-1.2E-2</v>
      </c>
      <c r="Q15" s="151"/>
      <c r="R15" s="49"/>
      <c r="S15" s="49"/>
      <c r="T15" s="49"/>
    </row>
    <row r="16" spans="1:22" ht="21.95" customHeight="1" x14ac:dyDescent="0.25">
      <c r="A16" s="52"/>
      <c r="B16" s="158"/>
      <c r="C16" s="336"/>
      <c r="E16" s="23" t="s">
        <v>285</v>
      </c>
      <c r="F16" s="247">
        <v>77.959999999999994</v>
      </c>
      <c r="G16" s="247">
        <v>79.19133333333339</v>
      </c>
      <c r="H16" s="50">
        <v>60</v>
      </c>
      <c r="I16" s="49">
        <v>4751.4800000000032</v>
      </c>
      <c r="J16" s="373">
        <v>-73.880000000003747</v>
      </c>
      <c r="K16" s="359">
        <v>-1.5548839519476814E-2</v>
      </c>
      <c r="L16" s="49">
        <v>-73.880000000003747</v>
      </c>
      <c r="M16">
        <v>60</v>
      </c>
      <c r="N16" s="370" t="str">
        <f>HYPERLINK("http://finance.yahoo.com/q?s=" &amp; E16, "Link")</f>
        <v>Link</v>
      </c>
      <c r="O16" s="359">
        <v>2.5499999999999998E-2</v>
      </c>
      <c r="P16" s="359">
        <v>0</v>
      </c>
      <c r="Q16" s="151"/>
      <c r="R16" s="49"/>
      <c r="S16" s="49"/>
      <c r="T16" s="49"/>
    </row>
    <row r="17" spans="1:22" ht="21.95" customHeight="1" x14ac:dyDescent="0.25">
      <c r="A17" s="51"/>
      <c r="B17" s="51"/>
      <c r="C17" s="52"/>
      <c r="E17" s="23" t="s">
        <v>32</v>
      </c>
      <c r="F17" s="247">
        <v>44.03</v>
      </c>
      <c r="G17" s="247">
        <v>44.03</v>
      </c>
      <c r="H17" s="335">
        <v>0</v>
      </c>
      <c r="I17" s="49">
        <v>0</v>
      </c>
      <c r="J17" s="373">
        <v>0</v>
      </c>
      <c r="K17" s="359">
        <v>0</v>
      </c>
      <c r="L17" s="373">
        <v>1198.4699999999971</v>
      </c>
      <c r="M17">
        <v>0</v>
      </c>
      <c r="N17" s="370" t="str">
        <f>HYPERLINK("http://finance.yahoo.com/q?s=" &amp; E17, "Link")</f>
        <v>Link</v>
      </c>
      <c r="O17" s="369">
        <v>1.7600000000000001E-2</v>
      </c>
      <c r="P17" s="369">
        <v>-2.2599999999999999E-2</v>
      </c>
      <c r="Q17" s="49"/>
      <c r="R17" s="49"/>
      <c r="S17" s="49"/>
      <c r="T17" s="49"/>
    </row>
    <row r="18" spans="1:22" ht="21.95" customHeight="1" x14ac:dyDescent="0.25">
      <c r="A18" s="52"/>
      <c r="B18" s="52"/>
      <c r="C18" s="52"/>
      <c r="E18" s="23" t="s">
        <v>275</v>
      </c>
      <c r="F18" s="247">
        <v>68.739999999999995</v>
      </c>
      <c r="G18" s="247">
        <v>71.680000000000007</v>
      </c>
      <c r="H18" s="335">
        <v>100</v>
      </c>
      <c r="I18" s="49">
        <v>7168.0000000000009</v>
      </c>
      <c r="J18" s="373">
        <v>-294.00000000000091</v>
      </c>
      <c r="K18" s="359">
        <v>-4.101562500000016E-2</v>
      </c>
      <c r="L18" s="373">
        <v>-135.70000000000164</v>
      </c>
      <c r="M18">
        <v>50</v>
      </c>
      <c r="N18" s="370" t="str">
        <f>HYPERLINK("http://finance.yahoo.com/q?s=" &amp; E18, "Link")</f>
        <v>Link</v>
      </c>
      <c r="O18" s="369">
        <v>1.49E-2</v>
      </c>
      <c r="P18" s="369">
        <v>-3.2000000000000002E-3</v>
      </c>
      <c r="Q18" s="49"/>
      <c r="R18" s="49"/>
      <c r="T18" s="49"/>
      <c r="V18" s="49"/>
    </row>
    <row r="19" spans="1:22" ht="21.95" customHeight="1" x14ac:dyDescent="0.25">
      <c r="A19" s="52"/>
      <c r="B19" s="52"/>
      <c r="C19" s="52"/>
      <c r="E19" s="23" t="s">
        <v>63</v>
      </c>
      <c r="F19" s="247">
        <v>113.2</v>
      </c>
      <c r="G19" s="247">
        <v>113.2</v>
      </c>
      <c r="H19" s="335">
        <v>0</v>
      </c>
      <c r="I19" s="49">
        <v>0</v>
      </c>
      <c r="J19" s="373">
        <v>0</v>
      </c>
      <c r="K19" s="359">
        <v>0</v>
      </c>
      <c r="L19" s="373">
        <v>257.30999999999949</v>
      </c>
      <c r="M19">
        <v>0</v>
      </c>
      <c r="N19" s="370" t="str">
        <f>HYPERLINK("http://finance.yahoo.com/q?s=" &amp; E19, "Link")</f>
        <v>Link</v>
      </c>
      <c r="O19" s="369">
        <v>1.38E-2</v>
      </c>
      <c r="P19" s="369">
        <v>1.4E-3</v>
      </c>
      <c r="Q19" s="49"/>
      <c r="S19" s="49"/>
    </row>
    <row r="20" spans="1:22" ht="21.95" customHeight="1" x14ac:dyDescent="0.25">
      <c r="A20" s="51"/>
      <c r="B20" s="51"/>
      <c r="C20" s="52"/>
      <c r="E20" s="23" t="s">
        <v>321</v>
      </c>
      <c r="F20" s="247">
        <v>94.3</v>
      </c>
      <c r="G20" s="247">
        <v>94.3</v>
      </c>
      <c r="H20" s="50">
        <v>0</v>
      </c>
      <c r="I20" s="49">
        <v>0</v>
      </c>
      <c r="J20" s="373">
        <v>0</v>
      </c>
      <c r="K20" s="359">
        <v>0</v>
      </c>
      <c r="L20" s="49">
        <v>720.56000000000131</v>
      </c>
      <c r="M20">
        <v>0</v>
      </c>
      <c r="N20" s="370" t="str">
        <f>HYPERLINK("http://finance.yahoo.com/q?s=" &amp; E20, "Link")</f>
        <v>Link</v>
      </c>
      <c r="O20" s="359">
        <v>0</v>
      </c>
      <c r="P20" s="359">
        <v>5.8999999999999999E-3</v>
      </c>
      <c r="Q20" s="49"/>
      <c r="R20" s="49"/>
      <c r="U20" s="49"/>
    </row>
    <row r="21" spans="1:22" ht="21.95" customHeight="1" x14ac:dyDescent="0.25">
      <c r="A21" s="52"/>
      <c r="B21" s="51"/>
      <c r="C21" s="52"/>
      <c r="E21" s="23" t="s">
        <v>200</v>
      </c>
      <c r="F21" s="247">
        <v>11.11</v>
      </c>
      <c r="G21" s="247">
        <v>11.11</v>
      </c>
      <c r="H21" s="335">
        <v>0</v>
      </c>
      <c r="I21" s="49">
        <v>0</v>
      </c>
      <c r="J21" s="373">
        <v>0</v>
      </c>
      <c r="K21" s="359">
        <v>0</v>
      </c>
      <c r="L21" s="373">
        <v>251.26000000000022</v>
      </c>
      <c r="M21">
        <v>0</v>
      </c>
      <c r="N21" s="370" t="str">
        <f>HYPERLINK("http://finance.yahoo.com/q?s=" &amp; E21, "Link")</f>
        <v>Link</v>
      </c>
      <c r="O21" s="369">
        <v>5.1499999999999997E-2</v>
      </c>
      <c r="P21" s="369">
        <v>-1.0699999999999999E-2</v>
      </c>
      <c r="Q21" s="446"/>
      <c r="R21" s="49"/>
      <c r="S21" s="49"/>
    </row>
    <row r="22" spans="1:22" ht="21.95" customHeight="1" x14ac:dyDescent="0.25">
      <c r="A22" s="51"/>
      <c r="B22" s="51"/>
      <c r="C22" s="52"/>
      <c r="E22" s="23" t="s">
        <v>276</v>
      </c>
      <c r="F22" s="247">
        <v>30.43</v>
      </c>
      <c r="G22" s="247">
        <v>30.43</v>
      </c>
      <c r="H22" s="335">
        <v>0</v>
      </c>
      <c r="I22" s="49">
        <v>0</v>
      </c>
      <c r="J22" s="373">
        <v>0</v>
      </c>
      <c r="K22" s="359">
        <v>0</v>
      </c>
      <c r="L22" s="373">
        <v>98.449999999999818</v>
      </c>
      <c r="M22">
        <v>0</v>
      </c>
      <c r="N22" s="370" t="str">
        <f>HYPERLINK("http://finance.yahoo.com/q?s=" &amp; E22, "Link")</f>
        <v>Link</v>
      </c>
      <c r="O22" s="369">
        <v>1.11E-2</v>
      </c>
      <c r="P22" s="369">
        <v>-7.1999999999999998E-3</v>
      </c>
      <c r="Q22" s="151"/>
      <c r="S22" s="49"/>
    </row>
    <row r="23" spans="1:22" ht="21.95" customHeight="1" x14ac:dyDescent="0.25">
      <c r="A23" s="51"/>
      <c r="B23" s="51"/>
      <c r="C23" s="52"/>
      <c r="E23" s="23" t="s">
        <v>9</v>
      </c>
      <c r="F23" s="247">
        <v>1.94</v>
      </c>
      <c r="G23" s="247">
        <v>2.7060874999999998</v>
      </c>
      <c r="H23" s="335">
        <v>4000</v>
      </c>
      <c r="I23" s="49">
        <v>10824.349999999999</v>
      </c>
      <c r="J23" s="373">
        <v>-3064.3499999999985</v>
      </c>
      <c r="K23" s="359">
        <v>-0.28309783035470948</v>
      </c>
      <c r="L23" s="373">
        <v>-2629.4199999999983</v>
      </c>
      <c r="M23">
        <v>3000</v>
      </c>
      <c r="N23" s="370" t="str">
        <f>HYPERLINK("http://finance.yahoo.com/q?s=" &amp; E23, "Link")</f>
        <v>Link</v>
      </c>
      <c r="O23" s="369">
        <v>0.1963</v>
      </c>
      <c r="P23" s="369">
        <v>-4.4299999999999999E-2</v>
      </c>
    </row>
    <row r="24" spans="1:22" ht="21.95" customHeight="1" x14ac:dyDescent="0.25">
      <c r="A24" s="52"/>
      <c r="B24" s="52"/>
      <c r="C24" s="52"/>
      <c r="E24" s="23" t="s">
        <v>55</v>
      </c>
      <c r="F24" s="247">
        <v>66.510000000000005</v>
      </c>
      <c r="G24" s="247">
        <v>78.163960000000031</v>
      </c>
      <c r="H24" s="335">
        <v>250</v>
      </c>
      <c r="I24" s="49">
        <v>19540.990000000009</v>
      </c>
      <c r="J24" s="373">
        <v>-2913.4900000000052</v>
      </c>
      <c r="K24" s="359">
        <v>-0.14909633544666906</v>
      </c>
      <c r="L24" s="373">
        <v>-2913.4900000000052</v>
      </c>
      <c r="M24">
        <v>250</v>
      </c>
      <c r="N24" s="370" t="str">
        <f>HYPERLINK("http://finance.yahoo.com/q?s=" &amp; E24, "Link")</f>
        <v>Link</v>
      </c>
      <c r="O24" s="369">
        <v>3.0599999999999999E-2</v>
      </c>
      <c r="P24" s="369">
        <v>4.4000000000000003E-3</v>
      </c>
      <c r="R24" s="49"/>
      <c r="S24" s="49"/>
    </row>
    <row r="25" spans="1:22" ht="21.95" customHeight="1" x14ac:dyDescent="0.25">
      <c r="A25" s="52"/>
      <c r="B25" s="158"/>
      <c r="C25" s="336"/>
      <c r="E25" s="23" t="s">
        <v>173</v>
      </c>
      <c r="F25" s="247">
        <v>57.17</v>
      </c>
      <c r="G25" s="247">
        <v>60.83</v>
      </c>
      <c r="H25" s="335">
        <v>100</v>
      </c>
      <c r="I25" s="49">
        <v>6083</v>
      </c>
      <c r="J25" s="373">
        <v>-366</v>
      </c>
      <c r="K25" s="359">
        <v>-6.0167680420844923E-2</v>
      </c>
      <c r="L25" s="373">
        <v>-316.05000000000018</v>
      </c>
      <c r="M25">
        <v>75</v>
      </c>
      <c r="N25" s="370" t="str">
        <f>HYPERLINK("http://finance.yahoo.com/q?s=" &amp; E25, "Link")</f>
        <v>Link</v>
      </c>
      <c r="O25" s="369">
        <v>3.2500000000000001E-2</v>
      </c>
      <c r="P25" s="369">
        <v>-7.1000000000000004E-3</v>
      </c>
      <c r="R25" s="49"/>
    </row>
    <row r="26" spans="1:22" ht="21.95" customHeight="1" x14ac:dyDescent="0.25">
      <c r="A26" s="52"/>
      <c r="B26" s="52"/>
      <c r="C26" s="52"/>
      <c r="E26" s="23" t="s">
        <v>56</v>
      </c>
      <c r="F26" s="247">
        <v>33.39</v>
      </c>
      <c r="G26" s="247">
        <v>33.39</v>
      </c>
      <c r="H26" s="335">
        <v>0</v>
      </c>
      <c r="I26" s="49">
        <v>0</v>
      </c>
      <c r="J26" s="373">
        <v>0</v>
      </c>
      <c r="K26" s="359">
        <v>0</v>
      </c>
      <c r="L26" s="373">
        <v>36.819999999999709</v>
      </c>
      <c r="M26">
        <v>0</v>
      </c>
      <c r="N26" s="370" t="str">
        <f>HYPERLINK("http://finance.yahoo.com/q?s=" &amp; E26, "Link")</f>
        <v>Link</v>
      </c>
      <c r="O26" s="369">
        <v>4.2999999999999997E-2</v>
      </c>
      <c r="P26" s="369">
        <v>-1.6199999999999999E-2</v>
      </c>
      <c r="R26" s="49"/>
      <c r="T26" s="49"/>
    </row>
    <row r="27" spans="1:22" ht="21.95" customHeight="1" x14ac:dyDescent="0.25">
      <c r="A27" s="51"/>
      <c r="B27" s="51"/>
      <c r="C27" s="52"/>
      <c r="E27" s="23" t="s">
        <v>22</v>
      </c>
      <c r="F27" s="247">
        <v>49.44</v>
      </c>
      <c r="G27" s="247">
        <v>49.44</v>
      </c>
      <c r="H27" s="335">
        <v>0</v>
      </c>
      <c r="I27" s="49">
        <v>0</v>
      </c>
      <c r="J27" s="373">
        <v>0</v>
      </c>
      <c r="K27" s="359">
        <v>0</v>
      </c>
      <c r="L27" s="373">
        <v>3178.8000000000466</v>
      </c>
      <c r="M27">
        <v>0</v>
      </c>
      <c r="N27" s="370" t="str">
        <f>HYPERLINK("http://finance.yahoo.com/q?s=" &amp; E27, "Link")</f>
        <v>Link</v>
      </c>
      <c r="O27" s="369">
        <v>2.07E-2</v>
      </c>
      <c r="P27" s="369">
        <v>-2.23E-2</v>
      </c>
      <c r="R27" s="49"/>
      <c r="S27" s="49"/>
      <c r="T27" s="49"/>
    </row>
    <row r="28" spans="1:22" ht="21.95" customHeight="1" x14ac:dyDescent="0.25">
      <c r="A28" s="51"/>
      <c r="B28" s="51"/>
      <c r="C28" s="52"/>
      <c r="E28" s="23" t="s">
        <v>27</v>
      </c>
      <c r="F28" s="247">
        <v>35.25</v>
      </c>
      <c r="G28" s="247">
        <v>35.25</v>
      </c>
      <c r="H28" s="335">
        <v>0</v>
      </c>
      <c r="I28" s="49">
        <v>0</v>
      </c>
      <c r="J28" s="373">
        <v>0</v>
      </c>
      <c r="K28" s="359">
        <v>0</v>
      </c>
      <c r="L28" s="373">
        <v>1407.5400000000009</v>
      </c>
      <c r="M28">
        <v>0</v>
      </c>
      <c r="N28" s="370" t="str">
        <f>HYPERLINK("http://finance.yahoo.com/q?s=" &amp; E28, "Link")</f>
        <v>Link</v>
      </c>
      <c r="O28" s="369">
        <v>3.0200000000000001E-2</v>
      </c>
      <c r="P28" s="369">
        <v>-1.0699999999999999E-2</v>
      </c>
    </row>
    <row r="29" spans="1:22" ht="21.95" customHeight="1" x14ac:dyDescent="0.25">
      <c r="A29" s="51"/>
      <c r="B29" s="51"/>
      <c r="C29" s="52"/>
      <c r="E29" s="23" t="s">
        <v>174</v>
      </c>
      <c r="F29" s="247">
        <v>49.64</v>
      </c>
      <c r="G29" s="247">
        <v>49.64</v>
      </c>
      <c r="H29" s="335">
        <v>0</v>
      </c>
      <c r="I29" s="49">
        <v>0</v>
      </c>
      <c r="J29" s="373">
        <v>0</v>
      </c>
      <c r="K29" s="359">
        <v>0</v>
      </c>
      <c r="L29" s="373">
        <v>119.92000000000053</v>
      </c>
      <c r="M29">
        <v>0</v>
      </c>
      <c r="N29" s="370" t="str">
        <f>HYPERLINK("http://finance.yahoo.com/q?s=" &amp; E29, "Link")</f>
        <v>Link</v>
      </c>
      <c r="O29" s="369">
        <v>3.6400000000000002E-2</v>
      </c>
      <c r="P29" s="369">
        <v>-8.0000000000000002E-3</v>
      </c>
      <c r="R29" s="49"/>
      <c r="S29" s="49"/>
    </row>
    <row r="30" spans="1:22" ht="21.95" customHeight="1" x14ac:dyDescent="0.25">
      <c r="A30" s="51"/>
      <c r="B30" s="51"/>
      <c r="C30" s="51"/>
      <c r="E30" s="23" t="s">
        <v>279</v>
      </c>
      <c r="F30" s="247">
        <v>124.99</v>
      </c>
      <c r="G30" s="247">
        <v>124.99</v>
      </c>
      <c r="H30" s="50">
        <v>0</v>
      </c>
      <c r="I30" s="49">
        <v>0</v>
      </c>
      <c r="J30" s="373">
        <v>0</v>
      </c>
      <c r="K30" s="359">
        <v>0</v>
      </c>
      <c r="L30" s="49">
        <v>154.77999999999975</v>
      </c>
      <c r="M30">
        <v>0</v>
      </c>
      <c r="N30" s="370" t="str">
        <f>HYPERLINK("http://finance.yahoo.com/q?s=" &amp; E30, "Link")</f>
        <v>Link</v>
      </c>
      <c r="O30" s="359">
        <v>2.5700000000000001E-2</v>
      </c>
      <c r="P30" s="359">
        <v>-3.3E-3</v>
      </c>
      <c r="S30" s="49"/>
    </row>
    <row r="31" spans="1:22" ht="21.95" customHeight="1" x14ac:dyDescent="0.25">
      <c r="A31" s="52"/>
      <c r="B31" s="52"/>
      <c r="C31" s="52"/>
      <c r="E31" s="23" t="s">
        <v>15</v>
      </c>
      <c r="F31" s="247">
        <v>19.38</v>
      </c>
      <c r="G31" s="247">
        <v>19.38</v>
      </c>
      <c r="H31" s="335">
        <v>0</v>
      </c>
      <c r="I31" s="49">
        <v>0</v>
      </c>
      <c r="J31" s="373">
        <v>0</v>
      </c>
      <c r="K31" s="359">
        <v>0</v>
      </c>
      <c r="L31" s="373">
        <v>155.90000000000146</v>
      </c>
      <c r="M31">
        <v>0</v>
      </c>
      <c r="N31" s="370" t="str">
        <f>HYPERLINK("http://finance.yahoo.com/q?s=" &amp; E31, "Link")</f>
        <v>Link</v>
      </c>
      <c r="O31" s="369">
        <v>0</v>
      </c>
      <c r="P31" s="369">
        <v>-8.6999999999999994E-3</v>
      </c>
      <c r="R31" s="49"/>
      <c r="T31" s="49"/>
    </row>
    <row r="32" spans="1:22" ht="21.95" customHeight="1" x14ac:dyDescent="0.25">
      <c r="A32" s="51"/>
      <c r="B32" s="51"/>
      <c r="C32" s="52"/>
      <c r="E32" s="23" t="s">
        <v>24</v>
      </c>
      <c r="F32" s="247">
        <v>37.56</v>
      </c>
      <c r="G32" s="247">
        <v>37.56</v>
      </c>
      <c r="H32" s="335">
        <v>0</v>
      </c>
      <c r="I32" s="49">
        <v>0</v>
      </c>
      <c r="J32" s="373">
        <v>0</v>
      </c>
      <c r="K32" s="359">
        <v>0</v>
      </c>
      <c r="L32" s="373">
        <v>937.36999999999534</v>
      </c>
      <c r="M32">
        <v>0</v>
      </c>
      <c r="N32" s="370" t="str">
        <f>HYPERLINK("http://finance.yahoo.com/q?s=" &amp; E32, "Link")</f>
        <v>Link</v>
      </c>
      <c r="O32" s="369">
        <v>0</v>
      </c>
      <c r="P32" s="369">
        <v>-5.7999999999999996E-3</v>
      </c>
      <c r="S32" s="49"/>
    </row>
    <row r="33" spans="1:21" ht="21.95" customHeight="1" x14ac:dyDescent="0.25">
      <c r="A33" s="51"/>
      <c r="B33" s="51"/>
      <c r="C33" s="52"/>
      <c r="E33" s="23" t="s">
        <v>199</v>
      </c>
      <c r="F33" s="247">
        <v>29.97</v>
      </c>
      <c r="G33" s="247">
        <v>31.861853333333332</v>
      </c>
      <c r="H33" s="335">
        <v>1500</v>
      </c>
      <c r="I33" s="49">
        <v>47792.78</v>
      </c>
      <c r="J33" s="373">
        <v>-2837.7799999999988</v>
      </c>
      <c r="K33" s="359">
        <v>-5.9376751049007831E-2</v>
      </c>
      <c r="L33" s="373">
        <v>-1089.8100000000049</v>
      </c>
      <c r="M33">
        <v>1500</v>
      </c>
      <c r="N33" s="370" t="str">
        <f>HYPERLINK("http://finance.yahoo.com/q?s=" &amp; E33, "Link")</f>
        <v>Link</v>
      </c>
      <c r="O33" s="369">
        <v>1.6299999999999999E-2</v>
      </c>
      <c r="P33" s="369">
        <v>3.7000000000000002E-3</v>
      </c>
      <c r="Q33" s="446"/>
      <c r="R33" s="49"/>
      <c r="S33" s="49"/>
      <c r="T33" s="49"/>
    </row>
    <row r="34" spans="1:21" ht="21.95" customHeight="1" x14ac:dyDescent="0.25">
      <c r="A34" s="51"/>
      <c r="B34" s="51"/>
      <c r="C34" s="52"/>
      <c r="E34" s="23" t="s">
        <v>36</v>
      </c>
      <c r="F34" s="247">
        <v>54.31</v>
      </c>
      <c r="G34" s="247">
        <v>54.31</v>
      </c>
      <c r="H34" s="335">
        <v>0</v>
      </c>
      <c r="I34" s="49">
        <v>0</v>
      </c>
      <c r="J34" s="373">
        <v>0</v>
      </c>
      <c r="K34" s="359">
        <v>0</v>
      </c>
      <c r="L34" s="373">
        <v>117.73999999999978</v>
      </c>
      <c r="M34">
        <v>0</v>
      </c>
      <c r="N34" s="370" t="str">
        <f>HYPERLINK("http://finance.yahoo.com/q?s=" &amp; E34, "Link")</f>
        <v>Link</v>
      </c>
      <c r="O34" s="369">
        <v>7.4000000000000003E-3</v>
      </c>
      <c r="P34" s="369">
        <v>-2.1600000000000001E-2</v>
      </c>
    </row>
    <row r="35" spans="1:21" ht="21.95" customHeight="1" x14ac:dyDescent="0.25">
      <c r="A35" s="52"/>
      <c r="B35" s="52"/>
      <c r="C35" s="52"/>
      <c r="E35" s="23" t="s">
        <v>230</v>
      </c>
      <c r="F35" s="247">
        <v>27.46</v>
      </c>
      <c r="G35" s="247">
        <v>29.412799999999997</v>
      </c>
      <c r="H35" s="335">
        <v>200</v>
      </c>
      <c r="I35" s="49">
        <v>5882.5599999999995</v>
      </c>
      <c r="J35" s="373">
        <v>-390.55999999999949</v>
      </c>
      <c r="K35" s="359">
        <v>-6.6392862971223293E-2</v>
      </c>
      <c r="L35" s="373">
        <v>1061.6999999999989</v>
      </c>
      <c r="M35">
        <v>100</v>
      </c>
      <c r="N35" s="370" t="str">
        <f>HYPERLINK("http://finance.yahoo.com/q?s=" &amp; E35, "Link")</f>
        <v>Link</v>
      </c>
      <c r="O35" s="369">
        <v>2.06E-2</v>
      </c>
      <c r="P35" s="369">
        <v>-2.4500000000000001E-2</v>
      </c>
      <c r="T35" s="49"/>
    </row>
    <row r="36" spans="1:21" ht="21.95" customHeight="1" x14ac:dyDescent="0.25">
      <c r="A36" s="51"/>
      <c r="B36" s="51"/>
      <c r="C36" s="52"/>
      <c r="E36" s="23" t="s">
        <v>50</v>
      </c>
      <c r="F36" s="247">
        <v>15.91</v>
      </c>
      <c r="G36" s="247">
        <v>16.37519838709677</v>
      </c>
      <c r="H36" s="335">
        <v>6200</v>
      </c>
      <c r="I36" s="49">
        <v>101526.22999999997</v>
      </c>
      <c r="J36" s="373">
        <v>-2884.2299999999814</v>
      </c>
      <c r="K36" s="359">
        <v>-2.8408717628931688E-2</v>
      </c>
      <c r="L36" s="373">
        <v>11731.341000001645</v>
      </c>
      <c r="M36">
        <v>5300</v>
      </c>
      <c r="N36" s="370" t="str">
        <f>HYPERLINK("http://finance.yahoo.com/q?s=" &amp; E36, "Link")</f>
        <v>Link</v>
      </c>
      <c r="O36" s="369">
        <v>1.2699999999999999E-2</v>
      </c>
      <c r="P36" s="369">
        <v>-3.0499999999999999E-2</v>
      </c>
      <c r="Q36" s="49"/>
      <c r="R36" s="49"/>
      <c r="S36" s="49"/>
      <c r="T36" s="357"/>
      <c r="U36" s="357"/>
    </row>
    <row r="37" spans="1:21" ht="21.95" customHeight="1" x14ac:dyDescent="0.25">
      <c r="A37" s="51"/>
      <c r="B37" s="51"/>
      <c r="C37" s="52"/>
      <c r="E37" s="23" t="s">
        <v>34</v>
      </c>
      <c r="F37" s="247">
        <v>26.74</v>
      </c>
      <c r="G37" s="247">
        <v>25.589166666666667</v>
      </c>
      <c r="H37" s="335">
        <v>1200</v>
      </c>
      <c r="I37" s="49">
        <v>30707</v>
      </c>
      <c r="J37" s="373">
        <v>1380.9999999999964</v>
      </c>
      <c r="K37" s="359">
        <v>4.4973458820464302E-2</v>
      </c>
      <c r="L37" s="373">
        <v>16876.866999999849</v>
      </c>
      <c r="M37">
        <v>900</v>
      </c>
      <c r="N37" s="370" t="str">
        <f>HYPERLINK("http://finance.yahoo.com/q?s=" &amp; E37, "Link")</f>
        <v>Link</v>
      </c>
      <c r="O37" s="369">
        <v>0</v>
      </c>
      <c r="P37" s="369">
        <v>1.9E-3</v>
      </c>
      <c r="Q37" s="49"/>
      <c r="R37" s="49"/>
      <c r="S37" s="49"/>
      <c r="T37" s="49"/>
    </row>
    <row r="38" spans="1:21" ht="21.95" customHeight="1" x14ac:dyDescent="0.25">
      <c r="A38" s="61"/>
      <c r="B38" s="62"/>
      <c r="C38" s="61"/>
      <c r="E38" s="23" t="s">
        <v>207</v>
      </c>
      <c r="F38" s="247">
        <v>37.67</v>
      </c>
      <c r="G38" s="247">
        <v>37.67</v>
      </c>
      <c r="H38" s="50">
        <v>0</v>
      </c>
      <c r="I38" s="49">
        <v>0</v>
      </c>
      <c r="J38" s="373">
        <v>0</v>
      </c>
      <c r="K38" s="359">
        <v>0</v>
      </c>
      <c r="L38" s="49">
        <v>439.77999999999975</v>
      </c>
      <c r="M38">
        <v>0</v>
      </c>
      <c r="N38" s="370" t="str">
        <f>HYPERLINK("http://finance.yahoo.com/q?s=" &amp; E38, "Link")</f>
        <v>Link</v>
      </c>
      <c r="O38" s="359">
        <v>0</v>
      </c>
      <c r="P38" s="359">
        <v>-9.7000000000000003E-3</v>
      </c>
      <c r="R38" s="49"/>
    </row>
    <row r="39" spans="1:21" ht="21.95" customHeight="1" x14ac:dyDescent="0.25">
      <c r="A39" s="51"/>
      <c r="B39" s="51"/>
      <c r="C39" s="51"/>
      <c r="E39" s="23" t="s">
        <v>277</v>
      </c>
      <c r="F39" s="247">
        <v>48.03</v>
      </c>
      <c r="G39" s="247">
        <v>48.03</v>
      </c>
      <c r="H39" s="335">
        <v>0</v>
      </c>
      <c r="I39" s="49">
        <v>0</v>
      </c>
      <c r="J39" s="373">
        <v>0</v>
      </c>
      <c r="K39" s="359">
        <v>0</v>
      </c>
      <c r="L39" s="373">
        <v>427.92000000000007</v>
      </c>
      <c r="M39">
        <v>0</v>
      </c>
      <c r="N39" s="370" t="str">
        <f>HYPERLINK("http://finance.yahoo.com/q?s=" &amp; E39, "Link")</f>
        <v>Link</v>
      </c>
      <c r="O39" s="369">
        <v>0</v>
      </c>
      <c r="P39" s="369">
        <v>3.8E-3</v>
      </c>
    </row>
    <row r="40" spans="1:21" ht="21.95" customHeight="1" x14ac:dyDescent="0.25">
      <c r="A40" s="51"/>
      <c r="B40" s="51"/>
      <c r="C40" s="52"/>
      <c r="E40" s="23" t="s">
        <v>198</v>
      </c>
      <c r="F40" s="247">
        <v>55.34</v>
      </c>
      <c r="G40" s="247">
        <v>55.34</v>
      </c>
      <c r="H40" s="335">
        <v>0</v>
      </c>
      <c r="I40" s="49">
        <v>0</v>
      </c>
      <c r="J40" s="373">
        <v>0</v>
      </c>
      <c r="K40" s="359">
        <v>0</v>
      </c>
      <c r="L40" s="373">
        <v>475.47999999999956</v>
      </c>
      <c r="M40">
        <v>0</v>
      </c>
      <c r="N40" s="370" t="str">
        <f>HYPERLINK("http://finance.yahoo.com/q?s=" &amp; E40, "Link")</f>
        <v>Link</v>
      </c>
      <c r="O40" s="369">
        <v>1.29E-2</v>
      </c>
      <c r="P40" s="369">
        <v>-4.1000000000000003E-3</v>
      </c>
      <c r="R40" s="49"/>
      <c r="S40" s="49"/>
      <c r="T40" s="49"/>
    </row>
    <row r="41" spans="1:21" ht="21.95" customHeight="1" x14ac:dyDescent="0.25">
      <c r="A41" s="51"/>
      <c r="B41" s="51"/>
      <c r="C41" s="52"/>
      <c r="E41" s="23" t="s">
        <v>47</v>
      </c>
      <c r="F41" s="247">
        <v>111.58</v>
      </c>
      <c r="G41" s="247">
        <v>111.58</v>
      </c>
      <c r="H41" s="50">
        <v>0</v>
      </c>
      <c r="I41" s="49">
        <v>0</v>
      </c>
      <c r="J41" s="373">
        <v>0</v>
      </c>
      <c r="K41" s="359">
        <v>0</v>
      </c>
      <c r="L41" s="49">
        <v>-168.6200000000008</v>
      </c>
      <c r="M41">
        <v>0</v>
      </c>
      <c r="N41" s="370" t="str">
        <f>HYPERLINK("http://finance.yahoo.com/q?s=" &amp; E41, "Link")</f>
        <v>Link</v>
      </c>
      <c r="O41" s="359">
        <v>2.18E-2</v>
      </c>
      <c r="P41" s="359">
        <v>-1.9E-3</v>
      </c>
      <c r="R41" s="49"/>
    </row>
    <row r="42" spans="1:21" ht="21.95" customHeight="1" x14ac:dyDescent="0.25">
      <c r="A42" s="51"/>
      <c r="B42" s="52"/>
      <c r="C42" s="52"/>
      <c r="E42" s="23" t="s">
        <v>176</v>
      </c>
      <c r="F42" s="247">
        <v>46.02</v>
      </c>
      <c r="G42" s="247">
        <v>46.02</v>
      </c>
      <c r="H42" s="50">
        <v>0</v>
      </c>
      <c r="I42" s="49">
        <v>0</v>
      </c>
      <c r="J42" s="373">
        <v>0</v>
      </c>
      <c r="K42" s="359">
        <v>0</v>
      </c>
      <c r="L42" s="49">
        <v>75.019999999999982</v>
      </c>
      <c r="M42">
        <v>0</v>
      </c>
      <c r="N42" s="370" t="str">
        <f>HYPERLINK("http://finance.yahoo.com/q?s=" &amp; E42, "Link")</f>
        <v>Link</v>
      </c>
      <c r="O42" s="359">
        <v>1.61E-2</v>
      </c>
      <c r="P42" s="359">
        <v>-3.2000000000000002E-3</v>
      </c>
      <c r="R42" s="49"/>
      <c r="T42" s="49"/>
    </row>
    <row r="43" spans="1:21" ht="21.95" customHeight="1" x14ac:dyDescent="0.25">
      <c r="A43" s="51"/>
      <c r="B43" s="51"/>
      <c r="C43" s="52"/>
      <c r="E43" s="23" t="s">
        <v>23</v>
      </c>
      <c r="F43" s="247">
        <v>32.5</v>
      </c>
      <c r="G43" s="50">
        <v>32.5</v>
      </c>
      <c r="H43" s="335">
        <v>0</v>
      </c>
      <c r="I43" s="49">
        <v>0</v>
      </c>
      <c r="J43" s="373">
        <v>0</v>
      </c>
      <c r="K43" s="359">
        <v>0</v>
      </c>
      <c r="L43" s="373">
        <v>171.89999999999964</v>
      </c>
      <c r="M43">
        <v>0</v>
      </c>
      <c r="N43" s="370" t="str">
        <f>HYPERLINK("http://finance.yahoo.com/q?s=" &amp; E43, "Link")</f>
        <v>Link</v>
      </c>
      <c r="O43" s="369">
        <v>0</v>
      </c>
      <c r="P43" s="369">
        <v>-3.3999999999999998E-3</v>
      </c>
      <c r="Q43" s="151"/>
      <c r="R43" s="49"/>
      <c r="S43" s="49"/>
    </row>
    <row r="44" spans="1:21" ht="21.95" customHeight="1" x14ac:dyDescent="0.25">
      <c r="A44" s="61"/>
      <c r="B44" s="62"/>
      <c r="C44" s="61"/>
      <c r="E44" s="23" t="s">
        <v>218</v>
      </c>
      <c r="F44" s="247">
        <v>66.67</v>
      </c>
      <c r="G44" s="247">
        <v>71.599450000000019</v>
      </c>
      <c r="H44" s="50">
        <v>200</v>
      </c>
      <c r="I44" s="49">
        <v>14319.890000000003</v>
      </c>
      <c r="J44" s="373">
        <v>-985.89000000000306</v>
      </c>
      <c r="K44" s="359">
        <v>-6.8847595896337418E-2</v>
      </c>
      <c r="L44" s="49">
        <v>-309.94000000000233</v>
      </c>
      <c r="M44">
        <v>200</v>
      </c>
      <c r="N44" s="370" t="str">
        <f>HYPERLINK("http://finance.yahoo.com/q?s=" &amp; E44, "Link")</f>
        <v>Link</v>
      </c>
      <c r="O44" s="359">
        <v>1.7899999999999999E-2</v>
      </c>
      <c r="P44" s="359">
        <v>-5.7000000000000002E-3</v>
      </c>
      <c r="Q44" s="151"/>
      <c r="R44" s="49"/>
      <c r="S44" s="49"/>
      <c r="T44" s="49"/>
    </row>
    <row r="45" spans="1:21" ht="21.95" customHeight="1" x14ac:dyDescent="0.25">
      <c r="A45" s="51"/>
      <c r="B45" s="51"/>
      <c r="C45" s="52"/>
      <c r="E45" s="23" t="s">
        <v>177</v>
      </c>
      <c r="F45" s="247">
        <v>232.51</v>
      </c>
      <c r="G45" s="247">
        <v>232.51</v>
      </c>
      <c r="H45" s="335">
        <v>0</v>
      </c>
      <c r="I45" s="49">
        <v>0</v>
      </c>
      <c r="J45" s="373">
        <v>0</v>
      </c>
      <c r="K45" s="359">
        <v>0</v>
      </c>
      <c r="L45" s="373">
        <v>160.82999999999993</v>
      </c>
      <c r="M45">
        <v>0</v>
      </c>
      <c r="N45" s="370" t="str">
        <f>HYPERLINK("http://finance.yahoo.com/q?s=" &amp; E45, "Link")</f>
        <v>Link</v>
      </c>
      <c r="O45" s="369">
        <v>0</v>
      </c>
      <c r="P45" s="369">
        <v>-6.4999999999999997E-3</v>
      </c>
      <c r="Q45" s="151"/>
      <c r="T45" s="49"/>
    </row>
    <row r="46" spans="1:21" ht="21.95" customHeight="1" x14ac:dyDescent="0.25">
      <c r="A46" s="158"/>
      <c r="B46" s="51"/>
      <c r="C46" s="52"/>
      <c r="E46" s="23" t="s">
        <v>172</v>
      </c>
      <c r="F46" s="247">
        <v>97.47</v>
      </c>
      <c r="G46" s="247">
        <v>97.47</v>
      </c>
      <c r="H46" s="335">
        <v>0</v>
      </c>
      <c r="I46" s="49">
        <v>0</v>
      </c>
      <c r="J46" s="373">
        <v>0</v>
      </c>
      <c r="K46" s="359">
        <v>0</v>
      </c>
      <c r="L46" s="373">
        <v>1368.9000000000015</v>
      </c>
      <c r="M46">
        <v>0</v>
      </c>
      <c r="N46" s="370" t="str">
        <f>HYPERLINK("http://finance.yahoo.com/q?s=" &amp; E46, "Link")</f>
        <v>Link</v>
      </c>
      <c r="O46" s="369">
        <v>1.14E-2</v>
      </c>
      <c r="P46" s="369">
        <v>-1.1999999999999999E-3</v>
      </c>
      <c r="Q46" s="49"/>
      <c r="R46" s="49"/>
      <c r="S46" s="49"/>
      <c r="T46" s="49"/>
    </row>
    <row r="47" spans="1:21" ht="21.95" customHeight="1" x14ac:dyDescent="0.25">
      <c r="A47" s="52"/>
      <c r="B47" s="52"/>
      <c r="C47" s="52"/>
      <c r="E47" s="23" t="s">
        <v>349</v>
      </c>
      <c r="F47" s="247">
        <v>32.06</v>
      </c>
      <c r="G47" s="247">
        <v>32.06</v>
      </c>
      <c r="H47" s="335">
        <v>0</v>
      </c>
      <c r="I47" s="49">
        <v>0</v>
      </c>
      <c r="J47" s="373">
        <v>-46.489999999999782</v>
      </c>
      <c r="K47" s="359">
        <v>0</v>
      </c>
      <c r="L47" s="373">
        <v>-46.489999999999782</v>
      </c>
      <c r="M47">
        <v>0</v>
      </c>
      <c r="N47" s="370" t="str">
        <f>HYPERLINK("http://finance.yahoo.com/q?s=" &amp; E47, "Link")</f>
        <v>Link</v>
      </c>
      <c r="O47" s="369">
        <v>4.24E-2</v>
      </c>
      <c r="P47" s="369">
        <v>-1.9E-3</v>
      </c>
      <c r="S47" s="49"/>
    </row>
    <row r="48" spans="1:21" ht="21.95" customHeight="1" x14ac:dyDescent="0.25">
      <c r="A48" s="51"/>
      <c r="B48" s="51"/>
      <c r="C48" s="52"/>
      <c r="E48" s="23" t="s">
        <v>365</v>
      </c>
      <c r="F48" s="247">
        <v>53.39</v>
      </c>
      <c r="G48" s="247">
        <v>57.772307692307692</v>
      </c>
      <c r="H48" s="50">
        <v>130</v>
      </c>
      <c r="I48" s="49">
        <v>7510.4</v>
      </c>
      <c r="J48" s="373">
        <v>-569.69999999999982</v>
      </c>
      <c r="K48" s="359">
        <v>-7.5854814657008926E-2</v>
      </c>
      <c r="L48" s="49">
        <v>-569.69999999999982</v>
      </c>
      <c r="M48">
        <v>130</v>
      </c>
      <c r="N48" s="370" t="str">
        <f>HYPERLINK("http://finance.yahoo.com/q?s=" &amp; E48, "Link")</f>
        <v>Link</v>
      </c>
      <c r="O48" s="359">
        <v>4.3499999999999997E-2</v>
      </c>
      <c r="P48" s="359">
        <v>-2.0000000000000001E-4</v>
      </c>
      <c r="R48" s="49"/>
      <c r="S48" s="49"/>
    </row>
    <row r="49" spans="1:20" ht="21.95" customHeight="1" x14ac:dyDescent="0.25">
      <c r="A49" s="51"/>
      <c r="B49" s="52"/>
      <c r="C49" s="52"/>
      <c r="E49" s="23" t="s">
        <v>39</v>
      </c>
      <c r="F49" s="247">
        <v>42.6</v>
      </c>
      <c r="G49" s="247">
        <v>42.6</v>
      </c>
      <c r="H49" s="50">
        <v>0</v>
      </c>
      <c r="I49" s="49">
        <v>0</v>
      </c>
      <c r="J49" s="373">
        <v>0</v>
      </c>
      <c r="K49" s="359">
        <v>0</v>
      </c>
      <c r="L49" s="49">
        <v>529.88000000000284</v>
      </c>
      <c r="M49">
        <v>0</v>
      </c>
      <c r="N49" s="370" t="str">
        <f>HYPERLINK("http://finance.yahoo.com/q?s=" &amp; E49, "Link")</f>
        <v>Link</v>
      </c>
      <c r="O49" s="359">
        <v>2.3E-2</v>
      </c>
      <c r="P49" s="359">
        <v>-1.3899999999999999E-2</v>
      </c>
      <c r="Q49" s="151"/>
      <c r="S49" s="49"/>
    </row>
    <row r="50" spans="1:20" ht="21.95" customHeight="1" x14ac:dyDescent="0.25">
      <c r="A50" s="51"/>
      <c r="B50" s="51"/>
      <c r="C50" s="52"/>
      <c r="E50" s="23" t="s">
        <v>0</v>
      </c>
      <c r="F50" s="247">
        <v>152.18</v>
      </c>
      <c r="G50" s="247">
        <v>152.18</v>
      </c>
      <c r="H50" s="335">
        <v>0</v>
      </c>
      <c r="I50" s="49">
        <v>0</v>
      </c>
      <c r="J50" s="373">
        <v>0</v>
      </c>
      <c r="K50" s="359">
        <v>0</v>
      </c>
      <c r="L50" s="373">
        <v>465.57999999999993</v>
      </c>
      <c r="M50">
        <v>0</v>
      </c>
      <c r="N50" s="370" t="str">
        <f>HYPERLINK("http://finance.yahoo.com/q?s=" &amp; E50, "Link")</f>
        <v>Link</v>
      </c>
      <c r="O50" s="369">
        <v>3.8999999999999998E-3</v>
      </c>
      <c r="P50" s="369">
        <v>-1.8E-3</v>
      </c>
      <c r="R50" s="49"/>
      <c r="S50" s="49"/>
    </row>
    <row r="51" spans="1:20" ht="21.95" customHeight="1" x14ac:dyDescent="0.25">
      <c r="A51" s="51"/>
      <c r="B51" s="51"/>
      <c r="C51" s="52"/>
      <c r="E51" s="23" t="s">
        <v>13</v>
      </c>
      <c r="F51" s="247">
        <v>69.069999999999993</v>
      </c>
      <c r="G51" s="247">
        <v>69.069999999999993</v>
      </c>
      <c r="H51" s="335">
        <v>0</v>
      </c>
      <c r="I51" s="49">
        <v>0</v>
      </c>
      <c r="J51" s="373">
        <v>0</v>
      </c>
      <c r="K51" s="359">
        <v>0</v>
      </c>
      <c r="L51" s="373">
        <v>1461.5600000000013</v>
      </c>
      <c r="M51">
        <v>0</v>
      </c>
      <c r="N51" s="370" t="str">
        <f>HYPERLINK("http://finance.yahoo.com/q?s=" &amp; E51, "Link")</f>
        <v>Link</v>
      </c>
      <c r="O51" s="369">
        <v>0</v>
      </c>
      <c r="P51" s="369">
        <v>-1.23E-2</v>
      </c>
      <c r="R51" s="49"/>
      <c r="S51" s="49"/>
    </row>
    <row r="52" spans="1:20" ht="21.95" customHeight="1" x14ac:dyDescent="0.25">
      <c r="A52" s="51"/>
      <c r="B52" s="51"/>
      <c r="C52" s="52"/>
      <c r="E52" s="23" t="s">
        <v>51</v>
      </c>
      <c r="F52" s="247">
        <v>164.96</v>
      </c>
      <c r="G52" s="247">
        <v>164.96</v>
      </c>
      <c r="H52" s="335">
        <v>0</v>
      </c>
      <c r="I52" s="49">
        <v>0</v>
      </c>
      <c r="J52" s="373">
        <v>0</v>
      </c>
      <c r="K52" s="359">
        <v>0</v>
      </c>
      <c r="L52" s="373">
        <v>176.70000000000073</v>
      </c>
      <c r="M52">
        <v>0</v>
      </c>
      <c r="N52" s="370" t="str">
        <f>HYPERLINK("http://finance.yahoo.com/q?s=" &amp; E52, "Link")</f>
        <v>Link</v>
      </c>
      <c r="O52" s="369">
        <v>1.52E-2</v>
      </c>
      <c r="P52" s="369">
        <v>-3.5999999999999999E-3</v>
      </c>
      <c r="Q52" s="151"/>
      <c r="S52" s="49"/>
      <c r="T52" s="49"/>
    </row>
    <row r="53" spans="1:20" ht="21.95" customHeight="1" x14ac:dyDescent="0.25">
      <c r="A53" s="51"/>
      <c r="B53" s="51"/>
      <c r="C53" s="52"/>
      <c r="E53" s="23" t="s">
        <v>42</v>
      </c>
      <c r="F53" s="247">
        <v>104.78</v>
      </c>
      <c r="G53" s="247">
        <v>104.78</v>
      </c>
      <c r="H53" s="335">
        <v>0</v>
      </c>
      <c r="I53" s="49">
        <v>0</v>
      </c>
      <c r="J53" s="373">
        <v>0</v>
      </c>
      <c r="K53" s="359">
        <v>0</v>
      </c>
      <c r="L53" s="373">
        <v>128.08999999999833</v>
      </c>
      <c r="M53">
        <v>0</v>
      </c>
      <c r="N53" s="370" t="str">
        <f>HYPERLINK("http://finance.yahoo.com/q?s=" &amp; E53, "Link")</f>
        <v>Link</v>
      </c>
      <c r="O53" s="369">
        <v>2.18E-2</v>
      </c>
      <c r="P53" s="369">
        <v>-7.4999999999999997E-3</v>
      </c>
      <c r="Q53" s="151"/>
      <c r="S53" s="49"/>
    </row>
    <row r="54" spans="1:20" ht="21.95" customHeight="1" x14ac:dyDescent="0.25">
      <c r="A54" s="51"/>
      <c r="B54" s="51"/>
      <c r="C54" s="52"/>
      <c r="E54" s="23" t="s">
        <v>54</v>
      </c>
      <c r="F54" s="247">
        <v>112.09</v>
      </c>
      <c r="G54" s="247">
        <v>112.09</v>
      </c>
      <c r="H54" s="335">
        <v>0</v>
      </c>
      <c r="I54" s="49">
        <v>0</v>
      </c>
      <c r="J54" s="373">
        <v>0</v>
      </c>
      <c r="K54" s="359">
        <v>0</v>
      </c>
      <c r="L54" s="373">
        <v>114.84999999999991</v>
      </c>
      <c r="M54">
        <v>0</v>
      </c>
      <c r="N54" s="370" t="str">
        <f>HYPERLINK("http://finance.yahoo.com/q?s=" &amp; E54, "Link")</f>
        <v>Link</v>
      </c>
      <c r="O54" s="369">
        <v>2.35E-2</v>
      </c>
      <c r="P54" s="369">
        <v>-1.2999999999999999E-3</v>
      </c>
      <c r="Q54" s="151"/>
      <c r="R54" s="49"/>
      <c r="S54" s="49"/>
    </row>
    <row r="55" spans="1:20" ht="21.95" customHeight="1" x14ac:dyDescent="0.25">
      <c r="A55" s="52"/>
      <c r="B55" s="52"/>
      <c r="C55" s="52"/>
      <c r="E55" s="23" t="s">
        <v>228</v>
      </c>
      <c r="F55" s="247">
        <v>51.16</v>
      </c>
      <c r="G55" s="247">
        <v>51.16</v>
      </c>
      <c r="H55" s="335">
        <v>0</v>
      </c>
      <c r="I55" s="49">
        <v>0</v>
      </c>
      <c r="J55" s="373">
        <v>0</v>
      </c>
      <c r="K55" s="359">
        <v>0</v>
      </c>
      <c r="L55" s="373">
        <v>257.64999999999964</v>
      </c>
      <c r="M55">
        <v>0</v>
      </c>
      <c r="N55" s="370" t="str">
        <f>HYPERLINK("http://finance.yahoo.com/q?s=" &amp; E55, "Link")</f>
        <v>Link</v>
      </c>
      <c r="O55" s="369">
        <v>0</v>
      </c>
      <c r="P55" s="369">
        <v>-7.1999999999999998E-3</v>
      </c>
      <c r="Q55" s="49"/>
      <c r="R55" s="49"/>
      <c r="T55" s="49"/>
    </row>
    <row r="56" spans="1:20" ht="21.95" customHeight="1" x14ac:dyDescent="0.25">
      <c r="A56" s="52"/>
      <c r="B56" s="52"/>
      <c r="C56" s="52"/>
      <c r="E56" s="23" t="s">
        <v>175</v>
      </c>
      <c r="F56" s="247">
        <v>51.35</v>
      </c>
      <c r="G56" s="247">
        <v>56.243333333333332</v>
      </c>
      <c r="H56" s="50">
        <v>120</v>
      </c>
      <c r="I56" s="49">
        <v>6749.2</v>
      </c>
      <c r="J56" s="373">
        <v>-587.19999999999982</v>
      </c>
      <c r="K56" s="359">
        <v>-8.7002904047887117E-2</v>
      </c>
      <c r="L56" s="49">
        <v>617.6800000000012</v>
      </c>
      <c r="M56">
        <v>40</v>
      </c>
      <c r="N56" s="370" t="str">
        <f>HYPERLINK("http://finance.yahoo.com/q?s=" &amp; E56, "Link")</f>
        <v>Link</v>
      </c>
      <c r="O56" s="359">
        <v>2.7300000000000001E-2</v>
      </c>
      <c r="P56" s="359">
        <v>-3.3300000000000003E-2</v>
      </c>
      <c r="Q56" s="151"/>
      <c r="R56" s="49"/>
      <c r="S56" s="49"/>
      <c r="T56" s="49"/>
    </row>
    <row r="57" spans="1:20" ht="21.95" customHeight="1" x14ac:dyDescent="0.25">
      <c r="A57" s="51"/>
      <c r="B57" s="52"/>
      <c r="C57" s="52"/>
      <c r="E57" s="23" t="s">
        <v>53</v>
      </c>
      <c r="F57" s="247">
        <v>67.73</v>
      </c>
      <c r="G57" s="247">
        <v>67.73</v>
      </c>
      <c r="H57" s="335">
        <v>0</v>
      </c>
      <c r="I57" s="49">
        <v>0</v>
      </c>
      <c r="J57" s="373">
        <v>0</v>
      </c>
      <c r="K57" s="359">
        <v>0</v>
      </c>
      <c r="L57" s="373">
        <v>33.940000000000055</v>
      </c>
      <c r="M57">
        <v>0</v>
      </c>
      <c r="N57" s="370" t="str">
        <f>HYPERLINK("http://finance.yahoo.com/q?s=" &amp; E57, "Link")</f>
        <v>Link</v>
      </c>
      <c r="O57" s="369">
        <v>7.4000000000000003E-3</v>
      </c>
      <c r="P57" s="369">
        <v>-1E-4</v>
      </c>
      <c r="Q57" s="151"/>
      <c r="R57" s="49"/>
    </row>
    <row r="58" spans="1:20" ht="21.95" customHeight="1" x14ac:dyDescent="0.25">
      <c r="A58" s="51"/>
      <c r="B58" s="51"/>
      <c r="C58" s="52"/>
      <c r="E58" s="23"/>
      <c r="H58" s="335"/>
      <c r="J58" s="373"/>
      <c r="K58" s="359"/>
      <c r="L58" s="373"/>
      <c r="N58" s="370"/>
      <c r="O58" s="369"/>
      <c r="P58" s="369"/>
      <c r="Q58" s="151"/>
      <c r="S58" s="49"/>
      <c r="T58" s="49"/>
    </row>
    <row r="59" spans="1:20" ht="21.95" customHeight="1" x14ac:dyDescent="0.25">
      <c r="A59" s="51"/>
      <c r="B59" s="51"/>
      <c r="C59" s="52"/>
      <c r="E59" s="23"/>
      <c r="J59" s="373"/>
      <c r="K59" s="359"/>
      <c r="N59" s="370"/>
      <c r="Q59" s="446"/>
      <c r="R59" s="49"/>
      <c r="S59" s="49"/>
      <c r="T59" s="49"/>
    </row>
    <row r="60" spans="1:20" ht="21.95" customHeight="1" x14ac:dyDescent="0.25">
      <c r="A60" s="51"/>
      <c r="B60" s="51"/>
      <c r="C60" s="52"/>
      <c r="E60" s="23"/>
      <c r="J60" s="373"/>
      <c r="K60" s="359"/>
      <c r="N60" s="370"/>
      <c r="S60" s="49"/>
      <c r="T60" s="49"/>
    </row>
  </sheetData>
  <sortState ref="A2:V60">
    <sortCondition ref="E1"/>
  </sortState>
  <dataConsolidate/>
  <conditionalFormatting sqref="O1:O1048576">
    <cfRule type="expression" dxfId="125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54" priority="13">
      <formula>$H2=0</formula>
    </cfRule>
  </conditionalFormatting>
  <conditionalFormatting sqref="J2:K200">
    <cfRule type="expression" dxfId="1253" priority="14">
      <formula>$J2=0</formula>
    </cfRule>
  </conditionalFormatting>
  <conditionalFormatting sqref="L1:L1048576">
    <cfRule type="expression" dxfId="1252" priority="12">
      <formula>$L2=0</formula>
    </cfRule>
  </conditionalFormatting>
  <conditionalFormatting sqref="M1">
    <cfRule type="expression" dxfId="1251" priority="8">
      <formula>$L2=0</formula>
    </cfRule>
  </conditionalFormatting>
  <conditionalFormatting sqref="J2:K58">
    <cfRule type="expression" dxfId="1250" priority="56">
      <formula>$J2&gt;0</formula>
    </cfRule>
  </conditionalFormatting>
  <conditionalFormatting sqref="L2:L58">
    <cfRule type="expression" dxfId="1249" priority="10">
      <formula>$L2&lt;0</formula>
    </cfRule>
    <cfRule type="expression" dxfId="1248" priority="11">
      <formula>$L2&gt;0</formula>
    </cfRule>
  </conditionalFormatting>
  <conditionalFormatting sqref="J2:K458">
    <cfRule type="expression" dxfId="1247" priority="55">
      <formula>$J2&lt;0</formula>
    </cfRule>
  </conditionalFormatting>
  <conditionalFormatting sqref="P1:P1048576">
    <cfRule type="expression" dxfId="124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8" location="MYL!A1" display="MYL"/>
    <hyperlink ref="E44" location="SIG!A1" display="SIG"/>
    <hyperlink ref="E3" location="AAPL!A1" display="AAPL"/>
    <hyperlink ref="E8" location="AXP!A1" display="AXP"/>
    <hyperlink ref="E18" location="DG!A1" display="DG"/>
    <hyperlink ref="E43" location="PINC!A1" display="PINC"/>
    <hyperlink ref="E22" location="FOXA!A1" display="FOXA"/>
    <hyperlink ref="E6" location="AOBC!A1" display="AOBC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6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0" location="NKE!A1" display="NKE"/>
    <hyperlink ref="E35" location="MOS!A1" display="MOS"/>
    <hyperlink ref="E55" location="VGK!A1" display="VGK"/>
    <hyperlink ref="E37" location="MU!A1" display="MU"/>
    <hyperlink ref="E29" location="IP!A1" display="IP"/>
    <hyperlink ref="E28" location="INTC!A1" display="INTC"/>
    <hyperlink ref="E27" location="HES!A1" display="HES"/>
    <hyperlink ref="E53" location="UNP!A1" display="UNP"/>
    <hyperlink ref="E39" location="NCLH!A1" display="NCLH"/>
    <hyperlink ref="E45" location="SPY!A1" display="SPY"/>
    <hyperlink ref="E46" location="SWKS!A1" display="SWKS"/>
    <hyperlink ref="E14" location="CNI!A1" display="CNI"/>
    <hyperlink ref="E56" location="WFC!A1" display="WFC"/>
    <hyperlink ref="E2" location="AA!A1" display="AA"/>
    <hyperlink ref="E31" location="KATE!A1" display="KATE"/>
    <hyperlink ref="E13" location="CF!A1" display="CF"/>
    <hyperlink ref="E48" location="TGT!A1" display="TGT"/>
    <hyperlink ref="E42" location="NWL!A1" display="NWL"/>
    <hyperlink ref="E32" location="KORS!A1" display="KORS"/>
    <hyperlink ref="E5" location="ALL!A1" display="ALL"/>
    <hyperlink ref="E41" location="NSC!A1" display="NSC"/>
    <hyperlink ref="E7" location="AVGO!A1" display="AVGO"/>
    <hyperlink ref="E51" location="UAL!A1" display="UAL"/>
    <hyperlink ref="E11" location="CAH!A1" display="CAH"/>
    <hyperlink ref="E17" location="DAL!A1" display="DAL"/>
    <hyperlink ref="E47" location="TEVA!A1" display="TEVA"/>
    <hyperlink ref="E19" location="DIS!A1" display="DIS"/>
    <hyperlink ref="E23" location="FTR!A1" display="FTR"/>
    <hyperlink ref="E24" location="GILD!A1" display="GILD"/>
    <hyperlink ref="E57" location="WWD!A1" display="WWD"/>
    <hyperlink ref="E25" location="GIS!A1" display="GIS"/>
    <hyperlink ref="E26" location="GM!A1" display="GM"/>
    <hyperlink ref="E50" location="TMO!A1" display="TMO"/>
    <hyperlink ref="E49" location="TKR!A1" display="TKR"/>
    <hyperlink ref="E54" location="UTX!A1" display="UTX"/>
    <hyperlink ref="E5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29" activePane="bottomLeft" state="frozen"/>
      <selection activeCell="E5" sqref="E5"/>
      <selection pane="bottomLeft" activeCell="B257" sqref="B257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2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2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2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2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3" t="s">
        <v>412</v>
      </c>
      <c r="B148" s="694">
        <v>42767</v>
      </c>
      <c r="C148" s="695">
        <v>35</v>
      </c>
      <c r="D148" s="696">
        <v>69.58</v>
      </c>
      <c r="E148" s="696">
        <v>0</v>
      </c>
      <c r="F148" s="696">
        <f>C148*D148+E148</f>
        <v>2435.2999999999997</v>
      </c>
      <c r="G148" s="694">
        <v>42803</v>
      </c>
      <c r="H148" s="697">
        <v>35</v>
      </c>
      <c r="I148" s="696">
        <v>87.78</v>
      </c>
      <c r="J148" s="696">
        <v>7.0000000000000007E-2</v>
      </c>
      <c r="K148" s="696">
        <f>I148*H148-J148</f>
        <v>3072.23</v>
      </c>
      <c r="L148" s="694">
        <v>42829</v>
      </c>
      <c r="M148" s="695">
        <v>14.44</v>
      </c>
      <c r="N148" s="698"/>
      <c r="O148" s="699"/>
    </row>
    <row r="149" spans="1:17" ht="18" customHeight="1" x14ac:dyDescent="0.25">
      <c r="A149" s="700"/>
      <c r="B149" s="695"/>
      <c r="C149" s="700">
        <f>SUM(C148:C148)</f>
        <v>35</v>
      </c>
      <c r="D149" s="701"/>
      <c r="E149" s="701"/>
      <c r="F149" s="701">
        <f>SUM(F148:F148)</f>
        <v>2435.2999999999997</v>
      </c>
      <c r="G149" s="700"/>
      <c r="H149" s="700">
        <f>SUM(H148:H148)</f>
        <v>35</v>
      </c>
      <c r="I149" s="701"/>
      <c r="J149" s="701"/>
      <c r="K149" s="701">
        <f>SUM(K148:K148)</f>
        <v>3072.23</v>
      </c>
      <c r="L149" s="700"/>
      <c r="M149" s="701">
        <f>SUM(M148:M148)</f>
        <v>14.44</v>
      </c>
      <c r="N149" s="691">
        <f>K149-F149</f>
        <v>636.93000000000029</v>
      </c>
      <c r="O149" s="692">
        <f>(N149+M149)/F149</f>
        <v>0.26747012688375166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2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2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824.45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T275</f>
        <v>1010.7200000000001</v>
      </c>
    </row>
    <row r="248" spans="1:20" ht="18" customHeight="1" x14ac:dyDescent="0.25">
      <c r="M248" s="26" t="s">
        <v>130</v>
      </c>
      <c r="N248" s="144">
        <f>SUM(ACTIVE!L:L)</f>
        <v>19763.918000001362</v>
      </c>
    </row>
    <row r="250" spans="1:20" ht="18" customHeight="1" x14ac:dyDescent="0.25">
      <c r="M250" s="26" t="s">
        <v>144</v>
      </c>
      <c r="N250" s="144">
        <f>SUM(N245:N248)</f>
        <v>18306.558000001431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18306.530000000028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R275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-1.9999985961476341E-3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>
        <v>42824</v>
      </c>
      <c r="T273" s="424">
        <v>0.81</v>
      </c>
    </row>
    <row r="274" spans="1:20" ht="18" customHeight="1" x14ac:dyDescent="0.25">
      <c r="Q274" s="360"/>
      <c r="R274" s="449"/>
      <c r="S274" s="471"/>
      <c r="T274" s="424"/>
    </row>
    <row r="275" spans="1:20" ht="18" customHeight="1" x14ac:dyDescent="0.25">
      <c r="Q275" s="360" t="s">
        <v>81</v>
      </c>
      <c r="R275" s="449">
        <f>SUM(R251:R270)</f>
        <v>0.03</v>
      </c>
      <c r="S275" s="425" t="s">
        <v>81</v>
      </c>
      <c r="T275" s="424">
        <f>SUM(T251:T274)</f>
        <v>1010.7200000000001</v>
      </c>
    </row>
    <row r="277" spans="1:20" ht="18" customHeight="1" x14ac:dyDescent="0.25">
      <c r="A277" s="508"/>
    </row>
    <row r="278" spans="1:20" ht="18" customHeight="1" x14ac:dyDescent="0.25">
      <c r="A278" s="509"/>
    </row>
    <row r="279" spans="1:20" ht="18" customHeight="1" x14ac:dyDescent="0.25">
      <c r="A279" s="509"/>
    </row>
    <row r="280" spans="1:20" ht="18" customHeight="1" x14ac:dyDescent="0.25">
      <c r="A280" s="508"/>
    </row>
    <row r="281" spans="1:20" ht="18" customHeight="1" x14ac:dyDescent="0.25">
      <c r="A281" s="509"/>
    </row>
    <row r="282" spans="1:20" ht="18" customHeight="1" x14ac:dyDescent="0.25">
      <c r="A282" s="509"/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245" priority="5">
      <formula>#REF!&gt;0</formula>
    </cfRule>
    <cfRule type="expression" dxfId="124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00"/>
  <sheetViews>
    <sheetView topLeftCell="R1" zoomScaleNormal="100" workbookViewId="0">
      <pane ySplit="1" topLeftCell="A44" activePane="bottomLeft" state="frozen"/>
      <selection pane="bottomLeft" activeCell="S395" sqref="S395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18306.530000000028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6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25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:L398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  <row r="389" spans="2:23" ht="20.100000000000001" customHeight="1" x14ac:dyDescent="0.25">
      <c r="B389" s="248">
        <v>42823</v>
      </c>
      <c r="C389" s="338">
        <v>2361.13</v>
      </c>
      <c r="D389" s="174">
        <f t="shared" ref="D389" si="398">(C389-C388)/C388</f>
        <v>1.0854034436119959E-3</v>
      </c>
      <c r="E389" s="250">
        <f t="shared" ref="E389" si="399">(C389-$C$2)/$C$2</f>
        <v>0.12304275032819012</v>
      </c>
      <c r="F389" s="251">
        <v>5897.54</v>
      </c>
      <c r="G389" s="174">
        <f t="shared" ref="G389:G398" si="400">(F389-F388)/F388</f>
        <v>3.8126751022102682E-3</v>
      </c>
      <c r="H389" s="252">
        <f t="shared" ref="H389" si="401">(F389-F$2)/F$2</f>
        <v>0.15826541233772615</v>
      </c>
      <c r="I389" s="569">
        <v>420963.65</v>
      </c>
      <c r="J389" s="254">
        <v>400000</v>
      </c>
      <c r="K389" s="254">
        <f t="shared" ref="K389" si="402">I389-I388-J389+J388</f>
        <v>5803.3699999999953</v>
      </c>
      <c r="L389" s="174">
        <f t="shared" si="391"/>
        <v>1.3978625315504641E-2</v>
      </c>
      <c r="M389" s="603">
        <f t="shared" ref="M389" si="403">I389-J389</f>
        <v>20963.650000000023</v>
      </c>
      <c r="N389" s="256">
        <f t="shared" ref="N389" si="404">M389/J389</f>
        <v>5.2409125000000056E-2</v>
      </c>
      <c r="O389" s="255" t="b">
        <f t="shared" ref="O389" si="405">L389&gt;D389</f>
        <v>1</v>
      </c>
      <c r="P389" s="256">
        <f>COUNTIF(O$2:O389, TRUE)/(COUNTIF(O$2:O389,FALSE) + COUNTIF(O$2:O389, TRUE))</f>
        <v>0.48969072164948452</v>
      </c>
      <c r="Q389" s="254">
        <v>287876.7</v>
      </c>
      <c r="R389" s="254">
        <f t="shared" ref="R389" si="406">I389-Q389</f>
        <v>133086.95000000001</v>
      </c>
      <c r="S389" s="254">
        <v>-32529</v>
      </c>
      <c r="T389" s="254">
        <f t="shared" ref="T389" si="407">M389-S389</f>
        <v>53492.650000000023</v>
      </c>
      <c r="U389" s="256">
        <f>STDEV(D$2:D389)*SQRT(252)</f>
        <v>0.15430291454708026</v>
      </c>
      <c r="V389" s="256">
        <f>STDEV(L$2:L389)*SQRT(252)</f>
        <v>0.3347396845919004</v>
      </c>
      <c r="W389" s="255">
        <f t="shared" ref="W389" si="408">N389/V389</f>
        <v>0.15656681120404026</v>
      </c>
    </row>
    <row r="390" spans="2:23" ht="20.100000000000001" customHeight="1" x14ac:dyDescent="0.25">
      <c r="B390" s="248">
        <v>42824</v>
      </c>
      <c r="C390" s="338">
        <v>2368.06</v>
      </c>
      <c r="D390" s="174">
        <f t="shared" ref="D390:D392" si="409">(C390-C389)/C389</f>
        <v>2.9350353432465964E-3</v>
      </c>
      <c r="E390" s="250">
        <f t="shared" ref="E390" si="410">(C390-$C$2)/$C$2</f>
        <v>0.12633892049238021</v>
      </c>
      <c r="F390" s="251">
        <v>5914.34</v>
      </c>
      <c r="G390" s="174">
        <f t="shared" si="400"/>
        <v>2.848645367390502E-3</v>
      </c>
      <c r="H390" s="252">
        <f t="shared" ref="H390" si="411">(F390-F$2)/F$2</f>
        <v>0.16156489973879065</v>
      </c>
      <c r="I390" s="569">
        <v>421561.9</v>
      </c>
      <c r="J390" s="254">
        <v>400000</v>
      </c>
      <c r="K390" s="254">
        <f t="shared" ref="K390" si="412">I390-I389-J390+J389</f>
        <v>598.25</v>
      </c>
      <c r="L390" s="174">
        <f t="shared" si="391"/>
        <v>1.4211440821553119E-3</v>
      </c>
      <c r="M390" s="603">
        <f t="shared" ref="M390" si="413">I390-J390</f>
        <v>21561.900000000023</v>
      </c>
      <c r="N390" s="256">
        <f t="shared" ref="N390" si="414">M390/J390</f>
        <v>5.3904750000000057E-2</v>
      </c>
      <c r="O390" s="255" t="b">
        <f t="shared" ref="O390" si="415">L390&gt;D390</f>
        <v>0</v>
      </c>
      <c r="P390" s="256">
        <f>COUNTIF(O$2:O390, TRUE)/(COUNTIF(O$2:O390,FALSE) + COUNTIF(O$2:O390, TRUE))</f>
        <v>0.4884318766066838</v>
      </c>
      <c r="Q390" s="254">
        <v>288474.95</v>
      </c>
      <c r="R390" s="254">
        <f t="shared" ref="R390" si="416">I390-Q390</f>
        <v>133086.95000000001</v>
      </c>
      <c r="S390" s="254">
        <v>-32386</v>
      </c>
      <c r="T390" s="254">
        <f t="shared" ref="T390" si="417">M390-S390</f>
        <v>53947.900000000023</v>
      </c>
      <c r="U390" s="256">
        <f>STDEV(D$2:D390)*SQRT(252)</f>
        <v>0.15411754273939668</v>
      </c>
      <c r="V390" s="256">
        <f>STDEV(L$2:L390)*SQRT(252)</f>
        <v>0.3343075900232127</v>
      </c>
      <c r="W390" s="255">
        <f t="shared" ref="W390" si="418">N390/V390</f>
        <v>0.16124297386205672</v>
      </c>
    </row>
    <row r="391" spans="2:23" ht="20.100000000000001" customHeight="1" x14ac:dyDescent="0.25">
      <c r="B391" s="248">
        <v>42825</v>
      </c>
      <c r="C391" s="338">
        <v>2362.7199999999998</v>
      </c>
      <c r="D391" s="174">
        <f t="shared" si="409"/>
        <v>-2.2550104304790188E-3</v>
      </c>
      <c r="E391" s="250">
        <f t="shared" ref="E391" si="419">(C391-$C$2)/$C$2</f>
        <v>0.12379901447841543</v>
      </c>
      <c r="F391" s="251">
        <v>5911.73</v>
      </c>
      <c r="G391" s="174">
        <f t="shared" si="400"/>
        <v>-4.4130029724374692E-4</v>
      </c>
      <c r="H391" s="252">
        <f t="shared" ref="H391" si="420">(F391-F$2)/F$2</f>
        <v>0.16105230080326802</v>
      </c>
      <c r="I391" s="600">
        <v>422230.44</v>
      </c>
      <c r="J391" s="254">
        <v>400000</v>
      </c>
      <c r="K391" s="254">
        <f t="shared" ref="K391" si="421">I391-I390-J391+J390</f>
        <v>668.53999999997905</v>
      </c>
      <c r="L391" s="174">
        <f t="shared" si="391"/>
        <v>1.5858643772124071E-3</v>
      </c>
      <c r="M391" s="484">
        <f t="shared" ref="M391" si="422">I391-J391</f>
        <v>22230.440000000002</v>
      </c>
      <c r="N391" s="256">
        <f t="shared" ref="N391" si="423">M391/J391</f>
        <v>5.5576100000000003E-2</v>
      </c>
      <c r="O391" s="255" t="b">
        <f t="shared" ref="O391" si="424">L391&gt;D391</f>
        <v>1</v>
      </c>
      <c r="P391" s="256">
        <f>COUNTIF(O$2:O391, TRUE)/(COUNTIF(O$2:O391,FALSE) + COUNTIF(O$2:O391, TRUE))</f>
        <v>0.48974358974358972</v>
      </c>
      <c r="Q391" s="254">
        <v>285478.7</v>
      </c>
      <c r="R391" s="254">
        <f t="shared" ref="R391" si="425">I391-Q391</f>
        <v>136751.74</v>
      </c>
      <c r="S391" s="254">
        <v>-31395</v>
      </c>
      <c r="T391" s="254">
        <f t="shared" ref="T391" si="426">M391-S391</f>
        <v>53625.440000000002</v>
      </c>
      <c r="U391" s="256">
        <f>STDEV(D$2:D391)*SQRT(252)</f>
        <v>0.15393312876739909</v>
      </c>
      <c r="V391" s="256">
        <f>STDEV(L$2:L391)*SQRT(252)</f>
        <v>0.33387745459794199</v>
      </c>
      <c r="W391" s="255">
        <f t="shared" ref="W391" si="427">N391/V391</f>
        <v>0.16645658230180652</v>
      </c>
    </row>
    <row r="392" spans="2:23" ht="20.100000000000001" customHeight="1" x14ac:dyDescent="0.25">
      <c r="B392" s="175">
        <v>42828</v>
      </c>
      <c r="C392" s="219">
        <v>2358.84</v>
      </c>
      <c r="D392" s="174">
        <f t="shared" si="409"/>
        <v>-1.6421751202003007E-3</v>
      </c>
      <c r="E392" s="213">
        <f t="shared" ref="E392" si="428">(C392-$C$2)/$C$2</f>
        <v>0.12195353969673337</v>
      </c>
      <c r="F392" s="223">
        <v>5894.68</v>
      </c>
      <c r="G392" s="174">
        <f t="shared" si="400"/>
        <v>-2.8840965335019146E-3</v>
      </c>
      <c r="H392" s="207">
        <f t="shared" ref="H392" si="429">(F392-F$2)/F$2</f>
        <v>0.15770371388730689</v>
      </c>
      <c r="I392" s="225">
        <v>420788.86</v>
      </c>
      <c r="J392" s="176">
        <v>400000</v>
      </c>
      <c r="K392" s="176">
        <f t="shared" ref="K392" si="430">I392-I391-J392+J391</f>
        <v>-1441.5800000000163</v>
      </c>
      <c r="L392" s="174">
        <f t="shared" si="391"/>
        <v>-3.4142019699006454E-3</v>
      </c>
      <c r="M392" s="186">
        <f t="shared" ref="M392" si="431">I392-J392</f>
        <v>20788.859999999986</v>
      </c>
      <c r="N392" s="188">
        <f t="shared" ref="N392" si="432">M392/J392</f>
        <v>5.1972149999999967E-2</v>
      </c>
      <c r="O392" s="186" t="b">
        <f t="shared" ref="O392" si="433">L392&gt;D392</f>
        <v>0</v>
      </c>
      <c r="P392" s="188">
        <f>COUNTIF(O$2:O392, TRUE)/(COUNTIF(O$2:O392,FALSE) + COUNTIF(O$2:O392, TRUE))</f>
        <v>0.48849104859335041</v>
      </c>
      <c r="Q392" s="176">
        <v>278736.34999999998</v>
      </c>
      <c r="R392" s="176">
        <f t="shared" ref="R392" si="434">I392-Q392</f>
        <v>142052.51</v>
      </c>
      <c r="S392" s="176">
        <v>-32014</v>
      </c>
      <c r="T392" s="176">
        <f t="shared" ref="T392" si="435">M392-S392</f>
        <v>52802.859999999986</v>
      </c>
      <c r="U392" s="188">
        <f>STDEV(D$2:D392)*SQRT(252)</f>
        <v>0.15374345797285574</v>
      </c>
      <c r="V392" s="188">
        <f>STDEV(L$2:L392)*SQRT(252)</f>
        <v>0.33346362819879094</v>
      </c>
      <c r="W392" s="186">
        <f t="shared" ref="W392" si="436">N392/V392</f>
        <v>0.15585552847465961</v>
      </c>
    </row>
    <row r="393" spans="2:23" ht="20.100000000000001" customHeight="1" x14ac:dyDescent="0.25">
      <c r="B393" s="175">
        <v>42829</v>
      </c>
      <c r="C393" s="219">
        <v>2360.16</v>
      </c>
      <c r="D393" s="174">
        <f t="shared" ref="D393" si="437">(C393-C392)/C392</f>
        <v>5.5959709009500806E-4</v>
      </c>
      <c r="E393" s="213">
        <f t="shared" ref="E393" si="438">(C393-$C$2)/$C$2</f>
        <v>0.12258138163276945</v>
      </c>
      <c r="F393" s="223">
        <v>5898.6</v>
      </c>
      <c r="G393" s="174">
        <f t="shared" si="400"/>
        <v>6.6500641256184774E-4</v>
      </c>
      <c r="H393" s="207">
        <f t="shared" ref="H393" si="439">(F393-F$2)/F$2</f>
        <v>0.15847359428088861</v>
      </c>
      <c r="I393" s="225">
        <v>422816.59</v>
      </c>
      <c r="J393" s="176">
        <v>400000</v>
      </c>
      <c r="K393" s="176">
        <f t="shared" ref="K393" si="440">I393-I392-J393+J392</f>
        <v>2027.7300000000396</v>
      </c>
      <c r="L393" s="174">
        <f t="shared" si="391"/>
        <v>4.8188775719966532E-3</v>
      </c>
      <c r="M393" s="186">
        <f t="shared" ref="M393" si="441">I393-J393</f>
        <v>22816.590000000026</v>
      </c>
      <c r="N393" s="188">
        <f t="shared" ref="N393" si="442">M393/J393</f>
        <v>5.7041475000000064E-2</v>
      </c>
      <c r="O393" s="186" t="b">
        <f t="shared" ref="O393" si="443">L393&gt;D393</f>
        <v>1</v>
      </c>
      <c r="P393" s="188">
        <f>COUNTIF(O$2:O393, TRUE)/(COUNTIF(O$2:O393,FALSE) + COUNTIF(O$2:O393, TRUE))</f>
        <v>0.48979591836734693</v>
      </c>
      <c r="Q393" s="176">
        <v>279812.09999999998</v>
      </c>
      <c r="R393" s="176">
        <f t="shared" ref="R393" si="444">I393-Q393</f>
        <v>143004.49000000005</v>
      </c>
      <c r="S393" s="176">
        <v>-31748</v>
      </c>
      <c r="T393" s="176">
        <f t="shared" ref="T393" si="445">M393-S393</f>
        <v>54564.590000000026</v>
      </c>
      <c r="U393" s="188">
        <f>STDEV(D$2:D393)*SQRT(252)</f>
        <v>0.15354632404261861</v>
      </c>
      <c r="V393" s="188">
        <f>STDEV(L$2:L393)*SQRT(252)</f>
        <v>0.33305315734956037</v>
      </c>
      <c r="W393" s="186">
        <f t="shared" ref="W393" si="446">N393/V393</f>
        <v>0.17126838086129123</v>
      </c>
    </row>
    <row r="394" spans="2:23" ht="20.100000000000001" customHeight="1" x14ac:dyDescent="0.25">
      <c r="B394" s="175">
        <v>42830</v>
      </c>
      <c r="C394" s="219">
        <v>2352.9499999999998</v>
      </c>
      <c r="D394" s="174">
        <f t="shared" ref="D394:D398" si="447">(C394-C393)/C393</f>
        <v>-3.054877635414564E-3</v>
      </c>
      <c r="E394" s="213">
        <f t="shared" ref="E394" si="448">(C394-$C$2)/$C$2</f>
        <v>0.11915203287608672</v>
      </c>
      <c r="F394" s="223">
        <v>5864.47</v>
      </c>
      <c r="G394" s="174">
        <f t="shared" si="400"/>
        <v>-5.7861187400400273E-3</v>
      </c>
      <c r="H394" s="207">
        <f t="shared" ref="H394" si="449">(F394-F$2)/F$2</f>
        <v>0.15177052850717845</v>
      </c>
      <c r="I394" s="225">
        <v>421093.29</v>
      </c>
      <c r="J394" s="176">
        <v>400000</v>
      </c>
      <c r="K394" s="176">
        <f t="shared" ref="K394" si="450">I394-I393-J394+J393</f>
        <v>-1723.3000000000466</v>
      </c>
      <c r="L394" s="174">
        <f t="shared" si="391"/>
        <v>-4.0757624955067313E-3</v>
      </c>
      <c r="M394" s="186">
        <f t="shared" ref="M394" si="451">I394-J394</f>
        <v>21093.289999999979</v>
      </c>
      <c r="N394" s="188">
        <f t="shared" ref="N394" si="452">M394/J394</f>
        <v>5.2733224999999946E-2</v>
      </c>
      <c r="O394" s="186" t="b">
        <f t="shared" ref="O394" si="453">L394&gt;D394</f>
        <v>0</v>
      </c>
      <c r="P394" s="188">
        <f>COUNTIF(O$2:O394, TRUE)/(COUNTIF(O$2:O394,FALSE) + COUNTIF(O$2:O394, TRUE))</f>
        <v>0.48854961832061067</v>
      </c>
      <c r="Q394" s="176">
        <v>275976.95</v>
      </c>
      <c r="R394" s="176">
        <f t="shared" ref="R394" si="454">I394-Q394</f>
        <v>145116.33999999997</v>
      </c>
      <c r="S394" s="176">
        <v>-31864</v>
      </c>
      <c r="T394" s="176">
        <f t="shared" ref="T394" si="455">M394-S394</f>
        <v>52957.289999999979</v>
      </c>
      <c r="U394" s="188">
        <f>STDEV(D$2:D394)*SQRT(252)</f>
        <v>0.15337403613806713</v>
      </c>
      <c r="V394" s="188">
        <f>STDEV(L$2:L394)*SQRT(252)</f>
        <v>0.33264809996553257</v>
      </c>
      <c r="W394" s="186">
        <f t="shared" ref="W394" si="456">N394/V394</f>
        <v>0.15852555600186477</v>
      </c>
    </row>
    <row r="395" spans="2:23" ht="20.100000000000001" customHeight="1" x14ac:dyDescent="0.25">
      <c r="B395" s="175">
        <v>42831</v>
      </c>
      <c r="C395" s="219">
        <v>2357.4899999999998</v>
      </c>
      <c r="D395" s="174">
        <f t="shared" si="447"/>
        <v>1.9294927644021181E-3</v>
      </c>
      <c r="E395" s="213">
        <f t="shared" ref="E395" si="457">(C395-$C$2)/$C$2</f>
        <v>0.12131142862578705</v>
      </c>
      <c r="F395" s="223">
        <v>5878.95</v>
      </c>
      <c r="G395" s="174">
        <f t="shared" si="400"/>
        <v>2.4691063301542277E-3</v>
      </c>
      <c r="H395" s="207">
        <f t="shared" ref="H395" si="458">(F395-F$2)/F$2</f>
        <v>0.15461437241000059</v>
      </c>
      <c r="I395" s="225">
        <v>424138.1</v>
      </c>
      <c r="J395" s="176">
        <v>400000</v>
      </c>
      <c r="K395" s="176">
        <f t="shared" ref="K395" si="459">I395-I394-J395+J394</f>
        <v>3044.8099999999977</v>
      </c>
      <c r="L395" s="174">
        <f t="shared" si="391"/>
        <v>7.2307255240281736E-3</v>
      </c>
      <c r="M395" s="186">
        <f t="shared" ref="M395" si="460">I395-J395</f>
        <v>24138.099999999977</v>
      </c>
      <c r="N395" s="188">
        <f t="shared" ref="N395" si="461">M395/J395</f>
        <v>6.0345249999999941E-2</v>
      </c>
      <c r="O395" s="186" t="b">
        <f t="shared" ref="O395" si="462">L395&gt;D395</f>
        <v>1</v>
      </c>
      <c r="P395" s="188">
        <f>COUNTIF(O$2:O395, TRUE)/(COUNTIF(O$2:O395,FALSE) + COUNTIF(O$2:O395, TRUE))</f>
        <v>0.48984771573604063</v>
      </c>
      <c r="Q395" s="176">
        <v>278419.3</v>
      </c>
      <c r="R395" s="176">
        <f t="shared" ref="R395" si="463">I395-Q395</f>
        <v>145718.79999999999</v>
      </c>
      <c r="S395" s="176">
        <v>-32100</v>
      </c>
      <c r="T395" s="176">
        <f t="shared" ref="T395" si="464">M395-S395</f>
        <v>56238.099999999977</v>
      </c>
      <c r="U395" s="188">
        <f>STDEV(D$2:D395)*SQRT(252)</f>
        <v>0.15318361130660466</v>
      </c>
      <c r="V395" s="188">
        <f>STDEV(L$2:L395)*SQRT(252)</f>
        <v>0.33226612910747538</v>
      </c>
      <c r="W395" s="186">
        <f t="shared" ref="W395" si="465">N395/V395</f>
        <v>0.18161721798757455</v>
      </c>
    </row>
    <row r="396" spans="2:23" ht="20.100000000000001" customHeight="1" x14ac:dyDescent="0.25">
      <c r="B396" s="175">
        <v>42832</v>
      </c>
      <c r="C396" s="219">
        <v>2355.54</v>
      </c>
      <c r="D396" s="174">
        <f t="shared" si="447"/>
        <v>-8.2715091050219439E-4</v>
      </c>
      <c r="E396" s="213">
        <f t="shared" ref="E396" si="466">(C396-$C$2)/$C$2</f>
        <v>0.12038393485664271</v>
      </c>
      <c r="F396" s="223">
        <v>5877.81</v>
      </c>
      <c r="G396" s="174">
        <f t="shared" si="400"/>
        <v>-1.9391217819498687E-4</v>
      </c>
      <c r="H396" s="207">
        <f t="shared" ref="H396" si="467">(F396-F$2)/F$2</f>
        <v>0.15439047862207134</v>
      </c>
      <c r="I396" s="225">
        <v>423331.5</v>
      </c>
      <c r="J396" s="176">
        <v>400000</v>
      </c>
      <c r="K396" s="176">
        <f t="shared" ref="K396" si="468">I396-I395-J396+J395</f>
        <v>-806.59999999997672</v>
      </c>
      <c r="L396" s="174">
        <f t="shared" si="391"/>
        <v>-1.901739079794946E-3</v>
      </c>
      <c r="M396" s="186">
        <f t="shared" ref="M396" si="469">I396-J396</f>
        <v>23331.5</v>
      </c>
      <c r="N396" s="188">
        <f t="shared" ref="N396" si="470">M396/J396</f>
        <v>5.8328749999999999E-2</v>
      </c>
      <c r="O396" s="186" t="b">
        <f t="shared" ref="O396" si="471">L396&gt;D396</f>
        <v>0</v>
      </c>
      <c r="P396" s="188">
        <f>COUNTIF(O$2:O396, TRUE)/(COUNTIF(O$2:O396,FALSE) + COUNTIF(O$2:O396, TRUE))</f>
        <v>0.48860759493670886</v>
      </c>
      <c r="Q396" s="176">
        <v>280798.7</v>
      </c>
      <c r="R396" s="176">
        <f t="shared" ref="R396" si="472">I396-Q396</f>
        <v>142532.79999999999</v>
      </c>
      <c r="S396" s="176">
        <v>-32984</v>
      </c>
      <c r="T396" s="176">
        <f t="shared" ref="T396" si="473">M396-S396</f>
        <v>56315.5</v>
      </c>
      <c r="U396" s="188">
        <f>STDEV(D$2:D396)*SQRT(252)</f>
        <v>0.15299143349186958</v>
      </c>
      <c r="V396" s="188">
        <f>STDEV(L$2:L396)*SQRT(252)</f>
        <v>0.33184917870470027</v>
      </c>
      <c r="W396" s="186">
        <f t="shared" ref="W396" si="474">N396/V396</f>
        <v>0.17576885447682392</v>
      </c>
    </row>
    <row r="397" spans="2:23" ht="20.100000000000001" customHeight="1" x14ac:dyDescent="0.25">
      <c r="B397" s="248">
        <v>42835</v>
      </c>
      <c r="C397" s="338">
        <v>2357.16</v>
      </c>
      <c r="D397" s="174">
        <f t="shared" si="447"/>
        <v>6.8774039073838311E-4</v>
      </c>
      <c r="E397" s="250">
        <f t="shared" ref="E397" si="475">(C397-$C$2)/$C$2</f>
        <v>0.12115446814177802</v>
      </c>
      <c r="F397" s="251">
        <v>5880.92</v>
      </c>
      <c r="G397" s="174">
        <f t="shared" si="400"/>
        <v>5.2910863059535309E-4</v>
      </c>
      <c r="H397" s="252">
        <f t="shared" ref="H397" si="476">(F397-F$2)/F$2</f>
        <v>0.15500127658738738</v>
      </c>
      <c r="I397" s="569">
        <v>425409.3</v>
      </c>
      <c r="J397" s="254">
        <v>400000</v>
      </c>
      <c r="K397" s="254">
        <f t="shared" ref="K397" si="477">I397-I396-J397+J396</f>
        <v>2077.7999999999884</v>
      </c>
      <c r="L397" s="174">
        <f t="shared" si="391"/>
        <v>4.9082102324064904E-3</v>
      </c>
      <c r="M397" s="484">
        <f t="shared" ref="M397" si="478">I397-J397</f>
        <v>25409.299999999988</v>
      </c>
      <c r="N397" s="256">
        <f t="shared" ref="N397" si="479">M397/J397</f>
        <v>6.3523249999999976E-2</v>
      </c>
      <c r="O397" s="255" t="b">
        <f t="shared" ref="O397" si="480">L397&gt;D397</f>
        <v>1</v>
      </c>
      <c r="P397" s="256">
        <f>COUNTIF(O$2:O397, TRUE)/(COUNTIF(O$2:O397,FALSE) + COUNTIF(O$2:O397, TRUE))</f>
        <v>0.48989898989898989</v>
      </c>
      <c r="Q397" s="254">
        <v>285684.5</v>
      </c>
      <c r="R397" s="254">
        <f t="shared" ref="R397" si="481">I397-Q397</f>
        <v>139724.79999999999</v>
      </c>
      <c r="S397" s="254">
        <v>-32983</v>
      </c>
      <c r="T397" s="254">
        <f t="shared" ref="T397" si="482">M397-S397</f>
        <v>58392.299999999988</v>
      </c>
      <c r="U397" s="256">
        <f>STDEV(D$2:D397)*SQRT(252)</f>
        <v>0.15279741867910826</v>
      </c>
      <c r="V397" s="256">
        <f>STDEV(L$2:L397)*SQRT(252)</f>
        <v>0.3314456683195206</v>
      </c>
      <c r="W397" s="255">
        <f t="shared" ref="W397" si="483">N397/V397</f>
        <v>0.19165509183472637</v>
      </c>
    </row>
    <row r="398" spans="2:23" ht="20.100000000000001" customHeight="1" x14ac:dyDescent="0.25">
      <c r="B398" s="248">
        <v>42836</v>
      </c>
      <c r="C398" s="338">
        <v>2353.7800000000002</v>
      </c>
      <c r="D398" s="174">
        <f t="shared" si="447"/>
        <v>-1.4339289653649539E-3</v>
      </c>
      <c r="E398" s="250">
        <f t="shared" ref="E398" si="484">(C398-$C$2)/$C$2</f>
        <v>0.11954681227526119</v>
      </c>
      <c r="F398" s="251">
        <v>5866.77</v>
      </c>
      <c r="G398" s="174">
        <f t="shared" si="400"/>
        <v>-2.4060861225793984E-3</v>
      </c>
      <c r="H398" s="252">
        <f t="shared" ref="H398" si="485">(F398-F$2)/F$2</f>
        <v>0.15222224404422896</v>
      </c>
      <c r="I398" s="569">
        <v>423985</v>
      </c>
      <c r="J398" s="254">
        <v>400000</v>
      </c>
      <c r="K398" s="254">
        <f t="shared" ref="K398" si="486">I398-I397-J398+J397</f>
        <v>-1424.2999999999884</v>
      </c>
      <c r="L398" s="174">
        <f t="shared" si="391"/>
        <v>-3.3480697295521947E-3</v>
      </c>
      <c r="M398" s="484">
        <f t="shared" ref="M398" si="487">I398-J398</f>
        <v>23985</v>
      </c>
      <c r="N398" s="256">
        <f t="shared" ref="N398" si="488">M398/J398</f>
        <v>5.9962500000000002E-2</v>
      </c>
      <c r="O398" s="255" t="b">
        <f t="shared" ref="O398" si="489">L398&gt;D398</f>
        <v>0</v>
      </c>
      <c r="P398" s="256">
        <f>COUNTIF(O$2:O398, TRUE)/(COUNTIF(O$2:O398,FALSE) + COUNTIF(O$2:O398, TRUE))</f>
        <v>0.48866498740554154</v>
      </c>
      <c r="Q398" s="254">
        <v>291945.2</v>
      </c>
      <c r="R398" s="254">
        <f t="shared" ref="R398" si="490">I398-Q398</f>
        <v>132039.79999999999</v>
      </c>
      <c r="S398" s="254">
        <v>-32982</v>
      </c>
      <c r="T398" s="254">
        <f t="shared" ref="T398" si="491">M398-S398</f>
        <v>56967</v>
      </c>
      <c r="U398" s="256">
        <f>STDEV(D$2:D398)*SQRT(252)</f>
        <v>0.15261041063464104</v>
      </c>
      <c r="V398" s="256">
        <f>STDEV(L$2:L398)*SQRT(252)</f>
        <v>0.33104089578978618</v>
      </c>
      <c r="W398" s="255">
        <f t="shared" ref="W398" si="492">N398/V398</f>
        <v>0.18113320971097391</v>
      </c>
    </row>
    <row r="399" spans="2:23" ht="20.100000000000001" customHeight="1" x14ac:dyDescent="0.25">
      <c r="B399" s="248">
        <v>42837</v>
      </c>
      <c r="C399" s="338">
        <v>2344.9299999999998</v>
      </c>
      <c r="D399" s="174">
        <f t="shared" ref="D399" si="493">(C399-C398)/C398</f>
        <v>-3.7599095922305243E-3</v>
      </c>
      <c r="E399" s="250">
        <f t="shared" ref="E399" si="494">(C399-$C$2)/$C$2</f>
        <v>0.11533741747683633</v>
      </c>
      <c r="F399" s="251">
        <v>5836.16</v>
      </c>
      <c r="G399" s="174">
        <f t="shared" ref="G399" si="495">(F399-F398)/F398</f>
        <v>-5.2175217368331432E-3</v>
      </c>
      <c r="H399" s="252">
        <f t="shared" ref="H399" si="496">(F399-F$2)/F$2</f>
        <v>0.14621049944026554</v>
      </c>
      <c r="I399" s="569">
        <v>422212.73</v>
      </c>
      <c r="J399" s="254">
        <v>400000</v>
      </c>
      <c r="K399" s="254">
        <f t="shared" ref="K399" si="497">I399-I398-J399+J398</f>
        <v>-1772.2700000000186</v>
      </c>
      <c r="L399" s="174">
        <f t="shared" ref="L399" si="498">K399/I398</f>
        <v>-4.1800299538899219E-3</v>
      </c>
      <c r="M399" s="484">
        <f t="shared" ref="M399" si="499">I399-J399</f>
        <v>22212.729999999981</v>
      </c>
      <c r="N399" s="256">
        <f t="shared" ref="N399" si="500">M399/J399</f>
        <v>5.5531824999999951E-2</v>
      </c>
      <c r="O399" s="255" t="b">
        <f t="shared" ref="O399" si="501">L399&gt;D399</f>
        <v>0</v>
      </c>
      <c r="P399" s="256">
        <f>COUNTIF(O$2:O399, TRUE)/(COUNTIF(O$2:O399,FALSE) + COUNTIF(O$2:O399, TRUE))</f>
        <v>0.48743718592964824</v>
      </c>
      <c r="Q399" s="254">
        <v>291946.2</v>
      </c>
      <c r="R399" s="254">
        <f t="shared" ref="R399" si="502">I399-Q399</f>
        <v>130266.52999999997</v>
      </c>
      <c r="S399" s="254">
        <v>-32526</v>
      </c>
      <c r="T399" s="254">
        <f t="shared" ref="T399" si="503">M399-S399</f>
        <v>54738.729999999981</v>
      </c>
      <c r="U399" s="256">
        <f>STDEV(D$2:D399)*SQRT(252)</f>
        <v>0.15245244674413128</v>
      </c>
      <c r="V399" s="256">
        <f>STDEV(L$2:L399)*SQRT(252)</f>
        <v>0.33064456752182653</v>
      </c>
      <c r="W399" s="255">
        <f t="shared" ref="W399" si="504">N399/V399</f>
        <v>0.16795021135901222</v>
      </c>
    </row>
    <row r="400" spans="2:23" ht="20.100000000000001" customHeight="1" x14ac:dyDescent="0.25">
      <c r="B400" s="248">
        <v>42838</v>
      </c>
      <c r="C400" s="338">
        <v>2328.9499999999998</v>
      </c>
      <c r="D400" s="174">
        <f t="shared" ref="D400" si="505">(C400-C399)/C399</f>
        <v>-6.8147023578529076E-3</v>
      </c>
      <c r="E400" s="250">
        <f t="shared" ref="E400" si="506">(C400-$C$2)/$C$2</f>
        <v>0.10773672494815537</v>
      </c>
      <c r="F400" s="251">
        <v>5805.15</v>
      </c>
      <c r="G400" s="174">
        <f t="shared" ref="G400" si="507">(F400-F399)/F399</f>
        <v>-5.3134252659283194E-3</v>
      </c>
      <c r="H400" s="252">
        <f t="shared" ref="H400" si="508">(F400-F$2)/F$2</f>
        <v>0.14012019561246733</v>
      </c>
      <c r="I400" s="569">
        <v>418306.53</v>
      </c>
      <c r="J400" s="254">
        <v>400000</v>
      </c>
      <c r="K400" s="254">
        <f t="shared" ref="K400" si="509">I400-I399-J400+J399</f>
        <v>-3906.1999999999534</v>
      </c>
      <c r="L400" s="174">
        <f t="shared" ref="L400" si="510">K400/I399</f>
        <v>-9.2517343093846405E-3</v>
      </c>
      <c r="M400" s="484">
        <f t="shared" ref="M400" si="511">I400-J400</f>
        <v>18306.530000000028</v>
      </c>
      <c r="N400" s="256">
        <f t="shared" ref="N400" si="512">M400/J400</f>
        <v>4.5766325000000073E-2</v>
      </c>
      <c r="O400" s="255" t="b">
        <f t="shared" ref="O400" si="513">L400&gt;D400</f>
        <v>0</v>
      </c>
      <c r="P400" s="256">
        <f>COUNTIF(O$2:O400, TRUE)/(COUNTIF(O$2:O400,FALSE) + COUNTIF(O$2:O400, TRUE))</f>
        <v>0.48621553884711777</v>
      </c>
      <c r="Q400" s="254">
        <v>286240.8</v>
      </c>
      <c r="R400" s="254">
        <f t="shared" ref="R400" si="514">I400-Q400</f>
        <v>132065.73000000004</v>
      </c>
      <c r="S400" s="254">
        <v>-33099</v>
      </c>
      <c r="T400" s="254">
        <f t="shared" ref="T400" si="515">M400-S400</f>
        <v>51405.530000000028</v>
      </c>
      <c r="U400" s="256">
        <f>STDEV(D$2:D400)*SQRT(252)</f>
        <v>0.15236615023728597</v>
      </c>
      <c r="V400" s="256">
        <f>STDEV(L$2:L400)*SQRT(252)</f>
        <v>0.33032064931831551</v>
      </c>
      <c r="W400" s="255">
        <f t="shared" ref="W400" si="516">N400/V400</f>
        <v>0.138551208029072</v>
      </c>
    </row>
  </sheetData>
  <conditionalFormatting sqref="D3:D400">
    <cfRule type="colorScale" priority="3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00">
    <cfRule type="colorScale" priority="2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00">
    <cfRule type="colorScale" priority="27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00">
    <cfRule type="colorScale" priority="34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01:L1048576">
    <cfRule type="colorScale" priority="56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7">
        <f>AC2/AC3-1</f>
        <v>-1.3856476079346591E-2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271.88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7">
        <f t="shared" ref="AE3:AE66" si="1">AC3/AC4-1</f>
        <v>5.6841101617222112E-3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271.88</v>
      </c>
      <c r="R4" s="517">
        <v>1.0999999999999999E-2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7">
        <f t="shared" si="1"/>
        <v>-2.6698851583645267E-3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7">
        <f t="shared" si="1"/>
        <v>1.6204564037761049E-2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7">
        <f t="shared" si="1"/>
        <v>1.9737087103863793E-3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7">
        <f t="shared" si="1"/>
        <v>-2.0356791069278901E-2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7">
        <f t="shared" si="1"/>
        <v>-4.0693238382444319E-3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7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7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7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7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7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7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7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7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7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7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7">
        <f t="shared" si="1"/>
        <v>2.4295099917874818E-3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7">
        <f t="shared" si="1"/>
        <v>-2.7980618303419247E-3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7">
        <f t="shared" si="1"/>
        <v>-3.5023292189464428E-3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7">
        <f t="shared" si="1"/>
        <v>1.0271384403984785E-2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7">
        <f t="shared" si="1"/>
        <v>-1.5423121152675412E-2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7">
        <f t="shared" si="1"/>
        <v>-7.3526943092160346E-3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7">
        <f t="shared" si="1"/>
        <v>1.4510030995606327E-2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7">
        <f t="shared" si="1"/>
        <v>1.1252813203299628E-3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7">
        <f t="shared" si="1"/>
        <v>1.6146916146916102E-2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7">
        <f t="shared" si="1"/>
        <v>-8.6902758217977105E-3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7">
        <f t="shared" si="1"/>
        <v>2.1043033002489997E-2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7">
        <f t="shared" si="1"/>
        <v>1.3345039508341205E-3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7">
        <f t="shared" si="1"/>
        <v>-1.0012863748565803E-2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7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7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7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7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7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7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7">
        <f t="shared" si="1"/>
        <v>1.5104090842917639E-2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7">
        <f t="shared" si="1"/>
        <v>1.5973968347877454E-2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7">
        <f t="shared" si="1"/>
        <v>6.3258167745776639E-3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7">
        <f t="shared" si="1"/>
        <v>9.8831310360376623E-3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3" t="s">
        <v>78</v>
      </c>
      <c r="P42" s="703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7">
        <f t="shared" si="1"/>
        <v>4.5298403231286422E-3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299.06800000000004</v>
      </c>
      <c r="Q43" s="2"/>
      <c r="T43" s="428" t="s">
        <v>98</v>
      </c>
      <c r="U43" s="494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7">
        <f t="shared" si="1"/>
        <v>9.0678958703294121E-4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296.3492</v>
      </c>
      <c r="Q44" s="2"/>
      <c r="T44" s="428" t="s">
        <v>99</v>
      </c>
      <c r="U44" s="494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7">
        <f t="shared" si="1"/>
        <v>1.665215910381157E-3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293.63040000000001</v>
      </c>
      <c r="Q45" s="2"/>
      <c r="T45" s="428" t="s">
        <v>100</v>
      </c>
      <c r="U45" s="494" t="s">
        <v>635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7">
        <f t="shared" si="1"/>
        <v>-6.1983030991515475E-2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290.91160000000002</v>
      </c>
      <c r="Q46" s="2"/>
      <c r="T46" s="428" t="s">
        <v>101</v>
      </c>
      <c r="U46" s="494" t="s">
        <v>636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7">
        <f t="shared" si="1"/>
        <v>1.6051074880969463E-2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288.19280000000003</v>
      </c>
      <c r="Q47" s="2"/>
      <c r="T47" s="428" t="s">
        <v>102</v>
      </c>
      <c r="U47" s="494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7">
        <f t="shared" si="1"/>
        <v>4.2744330942547926E-3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285.47399999999999</v>
      </c>
      <c r="Q48" s="2"/>
      <c r="T48" s="428" t="s">
        <v>103</v>
      </c>
      <c r="U48" s="494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7">
        <f t="shared" si="1"/>
        <v>-7.7279752704790816E-3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282.7552</v>
      </c>
      <c r="Q49" s="2"/>
      <c r="T49" s="428" t="s">
        <v>104</v>
      </c>
      <c r="U49" s="494" t="s">
        <v>583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7">
        <f t="shared" si="1"/>
        <v>-2.4382372978594136E-3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280.03640000000001</v>
      </c>
      <c r="Q50" s="2"/>
      <c r="T50" s="428"/>
      <c r="U50" s="494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7">
        <f t="shared" si="1"/>
        <v>2.0677792416922802E-2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277.31760000000003</v>
      </c>
      <c r="Q51" s="2"/>
      <c r="T51" s="428" t="s">
        <v>105</v>
      </c>
      <c r="U51" s="494" t="s">
        <v>637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7">
        <f t="shared" si="1"/>
        <v>-2.1181798261631357E-3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274.59879999999998</v>
      </c>
      <c r="Q52" s="2"/>
      <c r="T52" s="428" t="s">
        <v>106</v>
      </c>
      <c r="U52" s="494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7">
        <f t="shared" si="1"/>
        <v>-7.9704369248604356E-3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271.88</v>
      </c>
      <c r="Q53" s="2"/>
      <c r="T53" s="428" t="s">
        <v>107</v>
      </c>
      <c r="U53" s="495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7">
        <f t="shared" si="1"/>
        <v>-1.6532459203306593E-2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269.16120000000001</v>
      </c>
      <c r="Q54" s="2"/>
      <c r="T54" s="428" t="s">
        <v>110</v>
      </c>
      <c r="U54" s="495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7">
        <f t="shared" si="1"/>
        <v>1.1057606563225075E-3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266.44239999999996</v>
      </c>
      <c r="Q55" s="2"/>
      <c r="T55" s="428" t="s">
        <v>108</v>
      </c>
      <c r="U55" s="494" t="s">
        <v>638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7">
        <f t="shared" si="1"/>
        <v>-1.1494658157328641E-2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263.72359999999998</v>
      </c>
      <c r="T56" s="428" t="s">
        <v>111</v>
      </c>
      <c r="U56" s="494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7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261.00479999999999</v>
      </c>
      <c r="T57" s="428" t="s">
        <v>112</v>
      </c>
      <c r="U57" s="494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7">
        <f t="shared" si="1"/>
        <v>-6.1106233538191779E-3</v>
      </c>
    </row>
    <row r="58" spans="1:31" x14ac:dyDescent="0.25">
      <c r="O58" s="82">
        <v>0.95</v>
      </c>
      <c r="P58" s="82">
        <f t="shared" si="5"/>
        <v>258.286</v>
      </c>
      <c r="T58" s="428" t="s">
        <v>109</v>
      </c>
      <c r="U58" s="494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7">
        <f t="shared" si="1"/>
        <v>-1.0494492129130895E-2</v>
      </c>
    </row>
    <row r="59" spans="1:31" x14ac:dyDescent="0.25">
      <c r="O59" s="82">
        <v>0.94</v>
      </c>
      <c r="P59" s="82">
        <f t="shared" si="5"/>
        <v>255.56719999999999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7">
        <f t="shared" si="1"/>
        <v>2.2987705060777408E-3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252.8484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7">
        <f t="shared" si="1"/>
        <v>-3.5864199603747648E-2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250.12960000000001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7">
        <f t="shared" si="1"/>
        <v>-4.1134372282789489E-3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247.41079999999999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7">
        <f t="shared" si="1"/>
        <v>1.3627118644067737E-2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244.69200000000001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7">
        <f t="shared" si="1"/>
        <v>4.8710699322138673E-3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7">
        <f t="shared" si="1"/>
        <v>-1.6323754463527518E-3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7">
        <f t="shared" si="1"/>
        <v>8.0216653525762016E-3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7">
        <f t="shared" si="1"/>
        <v>2.8669158614852863E-2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43" priority="58">
      <formula>F19&gt;0</formula>
    </cfRule>
    <cfRule type="expression" dxfId="124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41" priority="47">
      <formula>H25&gt;0</formula>
    </cfRule>
    <cfRule type="expression" dxfId="1240" priority="48">
      <formula>H25&lt;0</formula>
    </cfRule>
  </conditionalFormatting>
  <conditionalFormatting sqref="M39">
    <cfRule type="expression" dxfId="1239" priority="45">
      <formula>M39&gt;0</formula>
    </cfRule>
    <cfRule type="expression" dxfId="1238" priority="46">
      <formula>M39&lt;0</formula>
    </cfRule>
  </conditionalFormatting>
  <conditionalFormatting sqref="F61:F67">
    <cfRule type="expression" dxfId="1237" priority="43">
      <formula>F61&gt;0</formula>
    </cfRule>
    <cfRule type="expression" dxfId="1236" priority="44">
      <formula>F61&lt;0</formula>
    </cfRule>
  </conditionalFormatting>
  <conditionalFormatting sqref="H61:H67">
    <cfRule type="expression" dxfId="1235" priority="41">
      <formula>H61&gt;0</formula>
    </cfRule>
    <cfRule type="expression" dxfId="1234" priority="42">
      <formula>H61&lt;0</formula>
    </cfRule>
  </conditionalFormatting>
  <conditionalFormatting sqref="F21:F24">
    <cfRule type="expression" dxfId="1233" priority="39">
      <formula>F21&gt;0</formula>
    </cfRule>
    <cfRule type="expression" dxfId="1232" priority="40">
      <formula>F21&lt;0</formula>
    </cfRule>
  </conditionalFormatting>
  <conditionalFormatting sqref="H21:H24">
    <cfRule type="expression" dxfId="1231" priority="37">
      <formula>H21&gt;0</formula>
    </cfRule>
    <cfRule type="expression" dxfId="1230" priority="38">
      <formula>H21&lt;0</formula>
    </cfRule>
  </conditionalFormatting>
  <conditionalFormatting sqref="I25:I28">
    <cfRule type="expression" dxfId="1229" priority="31">
      <formula>I25&gt;0</formula>
    </cfRule>
    <cfRule type="expression" dxfId="1228" priority="32">
      <formula>I25&lt;0</formula>
    </cfRule>
  </conditionalFormatting>
  <conditionalFormatting sqref="I21:I24">
    <cfRule type="expression" dxfId="1227" priority="29">
      <formula>I21&gt;0</formula>
    </cfRule>
    <cfRule type="expression" dxfId="1226" priority="30">
      <formula>I21&lt;0</formula>
    </cfRule>
  </conditionalFormatting>
  <conditionalFormatting sqref="H29">
    <cfRule type="expression" dxfId="1225" priority="27">
      <formula>H29&gt;0</formula>
    </cfRule>
    <cfRule type="expression" dxfId="1224" priority="28">
      <formula>H29&lt;0</formula>
    </cfRule>
  </conditionalFormatting>
  <conditionalFormatting sqref="H30">
    <cfRule type="expression" dxfId="1223" priority="25">
      <formula>H30&gt;0</formula>
    </cfRule>
    <cfRule type="expression" dxfId="1222" priority="26">
      <formula>H30&lt;0</formula>
    </cfRule>
  </conditionalFormatting>
  <conditionalFormatting sqref="H31">
    <cfRule type="expression" dxfId="1221" priority="23">
      <formula>H31&gt;0</formula>
    </cfRule>
    <cfRule type="expression" dxfId="1220" priority="24">
      <formula>H31&lt;0</formula>
    </cfRule>
  </conditionalFormatting>
  <conditionalFormatting sqref="Q7">
    <cfRule type="expression" dxfId="1219" priority="21">
      <formula>Q7&gt;0</formula>
    </cfRule>
    <cfRule type="expression" dxfId="1218" priority="22">
      <formula>Q7&lt;0</formula>
    </cfRule>
  </conditionalFormatting>
  <conditionalFormatting sqref="Q8">
    <cfRule type="expression" dxfId="1217" priority="19">
      <formula>Q8&gt;0</formula>
    </cfRule>
    <cfRule type="expression" dxfId="1216" priority="20">
      <formula>Q8&lt;0</formula>
    </cfRule>
  </conditionalFormatting>
  <conditionalFormatting sqref="F73:F82">
    <cfRule type="expression" dxfId="1215" priority="17">
      <formula>F73&gt;0</formula>
    </cfRule>
    <cfRule type="expression" dxfId="1214" priority="18">
      <formula>F73&lt;0</formula>
    </cfRule>
  </conditionalFormatting>
  <conditionalFormatting sqref="H73:H76">
    <cfRule type="expression" dxfId="1213" priority="15">
      <formula>H73&gt;0</formula>
    </cfRule>
    <cfRule type="expression" dxfId="1212" priority="16">
      <formula>H73&lt;0</formula>
    </cfRule>
  </conditionalFormatting>
  <conditionalFormatting sqref="F69:F72">
    <cfRule type="expression" dxfId="1211" priority="13">
      <formula>F69&gt;0</formula>
    </cfRule>
    <cfRule type="expression" dxfId="1210" priority="14">
      <formula>F69&lt;0</formula>
    </cfRule>
  </conditionalFormatting>
  <conditionalFormatting sqref="H69:H72">
    <cfRule type="expression" dxfId="1209" priority="11">
      <formula>H69&gt;0</formula>
    </cfRule>
    <cfRule type="expression" dxfId="1208" priority="12">
      <formula>H69&lt;0</formula>
    </cfRule>
  </conditionalFormatting>
  <conditionalFormatting sqref="I73:I76">
    <cfRule type="expression" dxfId="1207" priority="9">
      <formula>I73&gt;0</formula>
    </cfRule>
    <cfRule type="expression" dxfId="1206" priority="10">
      <formula>I73&lt;0</formula>
    </cfRule>
  </conditionalFormatting>
  <conditionalFormatting sqref="I69:I72">
    <cfRule type="expression" dxfId="1205" priority="7">
      <formula>I69&gt;0</formula>
    </cfRule>
    <cfRule type="expression" dxfId="1204" priority="8">
      <formula>I69&lt;0</formula>
    </cfRule>
  </conditionalFormatting>
  <conditionalFormatting sqref="H77">
    <cfRule type="expression" dxfId="1203" priority="5">
      <formula>H77&gt;0</formula>
    </cfRule>
    <cfRule type="expression" dxfId="1202" priority="6">
      <formula>H77&lt;0</formula>
    </cfRule>
  </conditionalFormatting>
  <conditionalFormatting sqref="H78">
    <cfRule type="expression" dxfId="1201" priority="3">
      <formula>H78&gt;0</formula>
    </cfRule>
    <cfRule type="expression" dxfId="1200" priority="4">
      <formula>H78&lt;0</formula>
    </cfRule>
  </conditionalFormatting>
  <conditionalFormatting sqref="H79">
    <cfRule type="expression" dxfId="1199" priority="1">
      <formula>H79&gt;0</formula>
    </cfRule>
    <cfRule type="expression" dxfId="119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7">
        <f>AC2/AC3-1</f>
        <v>3.1007751937983663E-3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37.67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7">
        <f t="shared" ref="AE3:AE66" si="1">AC3/AC4-1</f>
        <v>-7.9466803383746454E-3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37.67</v>
      </c>
      <c r="R4" s="517">
        <v>-9.7000000000000003E-3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7">
        <f t="shared" si="1"/>
        <v>5.129520389841602E-4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7">
        <f t="shared" si="1"/>
        <v>-1.5155342258146076E-2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7">
        <f t="shared" si="1"/>
        <v>-1.883519206939277E-2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7">
        <f t="shared" si="1"/>
        <v>-3.2837967401725732E-2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7">
        <f t="shared" si="1"/>
        <v>2.397506593143639E-4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7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7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7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7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7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7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7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7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7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7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7">
        <f t="shared" si="1"/>
        <v>-9.6774193548387899E-3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7">
        <f t="shared" si="1"/>
        <v>3.9324543141336932E-3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7">
        <f t="shared" si="1"/>
        <v>-5.521048999309941E-3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7">
        <f t="shared" si="1"/>
        <v>3.2310177705976439E-3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7">
        <f t="shared" si="1"/>
        <v>-1.6121707538601315E-2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7">
        <f t="shared" si="1"/>
        <v>-2.5232403718459473E-2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7">
        <f t="shared" si="1"/>
        <v>-2.2084805653710404E-3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7">
        <f t="shared" si="1"/>
        <v>9.1375083574771754E-3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7">
        <f t="shared" si="1"/>
        <v>7.2162485065710769E-2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7">
        <f t="shared" si="1"/>
        <v>-1.3901979264844377E-2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7">
        <f t="shared" si="1"/>
        <v>6.6413662239088733E-3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7">
        <f t="shared" si="1"/>
        <v>-4.0160642570281624E-3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7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7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7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7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7">
        <f t="shared" si="1"/>
        <v>-1.0367577756833168E-2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7">
        <f t="shared" si="1"/>
        <v>4.1472392638036704E-2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7">
        <f t="shared" si="1"/>
        <v>2.438411261940665E-2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7">
        <f t="shared" si="1"/>
        <v>1.1956245230221318E-2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7">
        <f t="shared" si="1"/>
        <v>2.5445292620873694E-4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7">
        <f t="shared" si="1"/>
        <v>2.8068384792039325E-3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7">
        <f t="shared" si="1"/>
        <v>-5.0774308200051133E-3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3" t="s">
        <v>78</v>
      </c>
      <c r="P42" s="703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7">
        <f t="shared" si="1"/>
        <v>-1.4757378689344569E-2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41.437000000000005</v>
      </c>
      <c r="Q43" s="2"/>
      <c r="T43" s="138" t="s">
        <v>98</v>
      </c>
      <c r="U43" s="364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7">
        <f t="shared" si="1"/>
        <v>1.9637847487885551E-2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41.060300000000005</v>
      </c>
      <c r="Q44" s="2"/>
      <c r="T44" s="107" t="s">
        <v>99</v>
      </c>
      <c r="U44" s="365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7">
        <f t="shared" si="1"/>
        <v>5.3846153846153211E-3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40.683600000000006</v>
      </c>
      <c r="Q45" s="2"/>
      <c r="T45" s="107" t="s">
        <v>100</v>
      </c>
      <c r="U45" s="365" t="s">
        <v>639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7">
        <f t="shared" si="1"/>
        <v>8.7946197620281108E-3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40.306900000000006</v>
      </c>
      <c r="Q46" s="2"/>
      <c r="T46" s="107" t="s">
        <v>101</v>
      </c>
      <c r="U46" s="365" t="s">
        <v>640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7">
        <f t="shared" si="1"/>
        <v>1.6031537450722722E-2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39.930200000000006</v>
      </c>
      <c r="Q47" s="2"/>
      <c r="T47" s="107" t="s">
        <v>102</v>
      </c>
      <c r="U47" s="365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7">
        <f t="shared" si="1"/>
        <v>4.7055586130984928E-2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39.553500000000007</v>
      </c>
      <c r="Q48" s="2"/>
      <c r="T48" s="107" t="s">
        <v>103</v>
      </c>
      <c r="U48" s="365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7">
        <f t="shared" si="1"/>
        <v>-8.7288597926894473E-3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39.1768</v>
      </c>
      <c r="Q49" s="2"/>
      <c r="T49" s="107" t="s">
        <v>122</v>
      </c>
      <c r="U49" s="365" t="s">
        <v>454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7">
        <f t="shared" si="1"/>
        <v>1.5512465373961115E-2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38.8001</v>
      </c>
      <c r="Q50" s="2"/>
      <c r="T50" s="107"/>
      <c r="U50" s="365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7">
        <f t="shared" si="1"/>
        <v>-1.0416666666666519E-2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38.423400000000001</v>
      </c>
      <c r="Q51" s="2"/>
      <c r="T51" s="107" t="s">
        <v>105</v>
      </c>
      <c r="U51" s="365" t="s">
        <v>641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7">
        <f t="shared" si="1"/>
        <v>1.8709857581680867E-2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38.046700000000001</v>
      </c>
      <c r="Q52" s="2"/>
      <c r="T52" s="107" t="s">
        <v>106</v>
      </c>
      <c r="U52" s="365" t="s">
        <v>444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7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37.67</v>
      </c>
      <c r="Q53" s="2"/>
      <c r="T53" s="107" t="s">
        <v>107</v>
      </c>
      <c r="U53" s="366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7">
        <f t="shared" si="1"/>
        <v>-2.8055031022390042E-2</v>
      </c>
    </row>
    <row r="54" spans="1:31" x14ac:dyDescent="0.25">
      <c r="O54" s="82">
        <v>0.99</v>
      </c>
      <c r="P54" s="82">
        <f t="shared" si="3"/>
        <v>37.293300000000002</v>
      </c>
      <c r="Q54" s="2"/>
      <c r="T54" s="107" t="s">
        <v>110</v>
      </c>
      <c r="U54" s="366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7">
        <f t="shared" si="1"/>
        <v>3.2476319350474014E-3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36.916600000000003</v>
      </c>
      <c r="Q55" s="2"/>
      <c r="T55" s="107" t="s">
        <v>108</v>
      </c>
      <c r="U55" s="365" t="s">
        <v>642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7">
        <f t="shared" si="1"/>
        <v>-6.4533476741057694E-3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36.539900000000003</v>
      </c>
      <c r="T56" s="107" t="s">
        <v>111</v>
      </c>
      <c r="U56" s="365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7">
        <f t="shared" si="1"/>
        <v>3.2371189641218212E-3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36.163200000000003</v>
      </c>
      <c r="T57" s="107" t="s">
        <v>112</v>
      </c>
      <c r="U57" s="365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7">
        <f t="shared" si="1"/>
        <v>9.2567383610129284E-3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35.786499999999997</v>
      </c>
      <c r="T58" s="107" t="s">
        <v>109</v>
      </c>
      <c r="U58" s="365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7">
        <f t="shared" si="1"/>
        <v>-1.0878433505576712E-3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35.409799999999997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7">
        <f t="shared" si="1"/>
        <v>-1.3680257510729543E-2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35.033100000000005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7">
        <f t="shared" si="1"/>
        <v>-4.2875481386392855E-2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34.656400000000005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7">
        <f t="shared" si="1"/>
        <v>0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34.279700000000005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7">
        <f t="shared" si="1"/>
        <v>1.1688311688311748E-2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33.903000000000006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7">
        <f t="shared" si="1"/>
        <v>-1.6853932584269593E-2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7">
        <f t="shared" si="1"/>
        <v>-1.1859702245773596E-2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7">
        <f t="shared" si="1"/>
        <v>1.329583226796216E-2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7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97" priority="25">
      <formula>N19&gt;0</formula>
    </cfRule>
    <cfRule type="expression" dxfId="119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95" priority="19">
      <formula>F21&gt;0</formula>
    </cfRule>
    <cfRule type="expression" dxfId="1194" priority="20">
      <formula>F21&lt;0</formula>
    </cfRule>
  </conditionalFormatting>
  <conditionalFormatting sqref="H21:H31">
    <cfRule type="expression" dxfId="1193" priority="17">
      <formula>H21&gt;0</formula>
    </cfRule>
    <cfRule type="expression" dxfId="1192" priority="18">
      <formula>H21&lt;0</formula>
    </cfRule>
  </conditionalFormatting>
  <conditionalFormatting sqref="I21:I31">
    <cfRule type="expression" dxfId="1191" priority="15">
      <formula>I21&gt;0</formula>
    </cfRule>
    <cfRule type="expression" dxfId="1190" priority="16">
      <formula>I21&lt;0</formula>
    </cfRule>
  </conditionalFormatting>
  <conditionalFormatting sqref="Q8">
    <cfRule type="expression" dxfId="1189" priority="7">
      <formula>Q8&gt;0</formula>
    </cfRule>
    <cfRule type="expression" dxfId="1188" priority="8">
      <formula>Q8&lt;0</formula>
    </cfRule>
  </conditionalFormatting>
  <conditionalFormatting sqref="Q7">
    <cfRule type="expression" dxfId="1187" priority="9">
      <formula>Q7&gt;0</formula>
    </cfRule>
    <cfRule type="expression" dxfId="1186" priority="10">
      <formula>Q7&lt;0</formula>
    </cfRule>
  </conditionalFormatting>
  <conditionalFormatting sqref="F56:F66">
    <cfRule type="expression" dxfId="1185" priority="5">
      <formula>F56&gt;0</formula>
    </cfRule>
    <cfRule type="expression" dxfId="1184" priority="6">
      <formula>F56&lt;0</formula>
    </cfRule>
  </conditionalFormatting>
  <conditionalFormatting sqref="H56:H66">
    <cfRule type="expression" dxfId="1183" priority="3">
      <formula>H56&gt;0</formula>
    </cfRule>
    <cfRule type="expression" dxfId="1182" priority="4">
      <formula>H56&lt;0</formula>
    </cfRule>
  </conditionalFormatting>
  <conditionalFormatting sqref="I56:I66">
    <cfRule type="expression" dxfId="1181" priority="1">
      <formula>I56&gt;0</formula>
    </cfRule>
    <cfRule type="expression" dxfId="118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7">
        <f>AC2/AC3-1</f>
        <v>3.7752944729689819E-3</v>
      </c>
    </row>
    <row r="3" spans="1:40" x14ac:dyDescent="0.25">
      <c r="A3" s="23" t="s">
        <v>71</v>
      </c>
      <c r="B3" s="670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546</v>
      </c>
      <c r="M3" s="4"/>
      <c r="O3" s="11" t="s">
        <v>58</v>
      </c>
      <c r="Q3" s="229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7">
        <f t="shared" ref="AE3:AE66" si="2">AC3/AC4-1</f>
        <v>-2.7463651050080862E-2</v>
      </c>
      <c r="AG3" s="1"/>
      <c r="AK3" s="233"/>
      <c r="AN3" s="233"/>
    </row>
    <row r="4" spans="1:40" x14ac:dyDescent="0.25">
      <c r="B4" s="670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66.67</v>
      </c>
      <c r="R4" s="517">
        <v>-5.7000000000000002E-3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7">
        <f t="shared" si="2"/>
        <v>-1.7034791395986626E-2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13334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7">
        <f t="shared" si="2"/>
        <v>-1.9810386302532956E-2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7">
        <f t="shared" si="2"/>
        <v>-5.0682810080248109E-3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-309.94000000000233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7">
        <f t="shared" si="2"/>
        <v>8.0896962815784068E-3</v>
      </c>
      <c r="AK7" s="233"/>
      <c r="AN7" s="233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-985.89000000000306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7">
        <f t="shared" si="2"/>
        <v>1.1484352569623768E-2</v>
      </c>
      <c r="AK8" s="233"/>
      <c r="AN8" s="233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-6.8847595896337391E-2</v>
      </c>
      <c r="T9" s="157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7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7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7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7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7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7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7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7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7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7">
        <f t="shared" si="2"/>
        <v>-1.2376237623762498E-2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7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7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7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7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7">
        <f t="shared" si="2"/>
        <v>-3.5823170731707266E-2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7">
        <f t="shared" si="2"/>
        <v>1.5794363580055704E-2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7">
        <f t="shared" si="2"/>
        <v>-2.0921770770163661E-2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7">
        <f t="shared" si="2"/>
        <v>1.6646115906288506E-2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7">
        <f t="shared" si="2"/>
        <v>2.0286208523352611E-2</v>
      </c>
    </row>
    <row r="28" spans="1:31" x14ac:dyDescent="0.25">
      <c r="A28" t="s">
        <v>369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7">
        <f t="shared" si="2"/>
        <v>-0.12746981339187691</v>
      </c>
    </row>
    <row r="29" spans="1:31" x14ac:dyDescent="0.25">
      <c r="A29" t="s">
        <v>369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7">
        <f t="shared" si="2"/>
        <v>-1.2466124661246636E-2</v>
      </c>
    </row>
    <row r="30" spans="1:31" x14ac:dyDescent="0.25">
      <c r="A30" t="s">
        <v>409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7">
        <f t="shared" si="2"/>
        <v>1.9618679193147193E-2</v>
      </c>
    </row>
    <row r="31" spans="1:31" x14ac:dyDescent="0.25">
      <c r="A31" t="s">
        <v>363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7">
        <f t="shared" si="2"/>
        <v>-1.6709686183942418E-2</v>
      </c>
    </row>
    <row r="32" spans="1:31" x14ac:dyDescent="0.25">
      <c r="A32" t="s">
        <v>435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7">
        <f t="shared" si="2"/>
        <v>-1.1813666263927991E-2</v>
      </c>
    </row>
    <row r="33" spans="1:31" x14ac:dyDescent="0.25">
      <c r="A33" t="s">
        <v>478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7">
        <f t="shared" si="2"/>
        <v>7.8473819510214149E-3</v>
      </c>
    </row>
    <row r="34" spans="1:31" x14ac:dyDescent="0.25">
      <c r="A34" t="s">
        <v>500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7">
        <f t="shared" si="2"/>
        <v>5.8519324986390231E-3</v>
      </c>
    </row>
    <row r="35" spans="1:31" x14ac:dyDescent="0.25">
      <c r="A35" t="s">
        <v>500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7">
        <f t="shared" si="2"/>
        <v>-2.6110006626905213E-2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7">
        <f t="shared" si="2"/>
        <v>1.1123023318145187E-2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7">
        <f t="shared" si="2"/>
        <v>2.0793433652530835E-2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7">
        <f t="shared" si="2"/>
        <v>2.8810536424748179E-3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7">
        <f t="shared" si="2"/>
        <v>-9.9157837544145977E-3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7">
        <f t="shared" si="2"/>
        <v>1.6149068322981464E-2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7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3" t="s">
        <v>78</v>
      </c>
      <c r="P42" s="703"/>
      <c r="T42" s="107" t="s">
        <v>100</v>
      </c>
      <c r="U42" s="365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7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73.337000000000003</v>
      </c>
      <c r="Q43" s="2"/>
      <c r="T43" s="107" t="s">
        <v>101</v>
      </c>
      <c r="U43" s="365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7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72.670300000000012</v>
      </c>
      <c r="Q44" s="2"/>
      <c r="T44" s="107" t="s">
        <v>102</v>
      </c>
      <c r="U44" s="365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7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72.003600000000006</v>
      </c>
      <c r="Q45" s="2"/>
      <c r="T45" s="107" t="s">
        <v>103</v>
      </c>
      <c r="U45" s="365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7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71.3369</v>
      </c>
      <c r="Q46" s="2"/>
      <c r="T46" s="107" t="s">
        <v>122</v>
      </c>
      <c r="U46" s="365" t="s">
        <v>520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7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70.670200000000008</v>
      </c>
      <c r="Q47" s="2"/>
      <c r="T47" s="107"/>
      <c r="U47" s="365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7">
        <f t="shared" si="2"/>
        <v>-1.8822637695805944E-2</v>
      </c>
    </row>
    <row r="48" spans="1:31" x14ac:dyDescent="0.25">
      <c r="O48" s="82">
        <v>1.05</v>
      </c>
      <c r="P48" s="82">
        <f t="shared" si="33"/>
        <v>70.003500000000003</v>
      </c>
      <c r="Q48" s="2"/>
      <c r="T48" s="107" t="s">
        <v>105</v>
      </c>
      <c r="U48" s="365" t="s">
        <v>643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7">
        <f t="shared" si="2"/>
        <v>-1.0376297037129611E-2</v>
      </c>
    </row>
    <row r="49" spans="2:31" x14ac:dyDescent="0.25">
      <c r="O49" s="82">
        <v>1.04</v>
      </c>
      <c r="P49" s="82">
        <f t="shared" si="33"/>
        <v>69.336800000000011</v>
      </c>
      <c r="Q49" s="2"/>
      <c r="T49" s="107" t="s">
        <v>106</v>
      </c>
      <c r="U49" s="365" t="s">
        <v>644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7">
        <f t="shared" si="2"/>
        <v>-2.391702257474082E-2</v>
      </c>
    </row>
    <row r="50" spans="2:31" x14ac:dyDescent="0.25">
      <c r="O50" s="82">
        <v>1.03</v>
      </c>
      <c r="P50" s="82">
        <f t="shared" si="33"/>
        <v>68.670100000000005</v>
      </c>
      <c r="Q50" s="2"/>
      <c r="T50" s="107" t="s">
        <v>107</v>
      </c>
      <c r="U50" s="366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7">
        <f t="shared" si="2"/>
        <v>-1.2412629549289012E-2</v>
      </c>
    </row>
    <row r="51" spans="2:31" x14ac:dyDescent="0.25">
      <c r="O51" s="82">
        <v>1.02</v>
      </c>
      <c r="P51" s="82">
        <f t="shared" si="33"/>
        <v>68.003399999999999</v>
      </c>
      <c r="Q51" s="2"/>
      <c r="T51" s="107" t="s">
        <v>110</v>
      </c>
      <c r="U51" s="366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7" t="e">
        <f t="shared" si="2"/>
        <v>#DIV/0!</v>
      </c>
    </row>
    <row r="52" spans="2:31" x14ac:dyDescent="0.25">
      <c r="O52" s="82">
        <v>1.01</v>
      </c>
      <c r="P52" s="82">
        <f t="shared" si="33"/>
        <v>67.336700000000008</v>
      </c>
      <c r="Q52" s="2"/>
      <c r="T52" s="107" t="s">
        <v>108</v>
      </c>
      <c r="U52" s="365" t="s">
        <v>645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7">
        <f t="shared" si="2"/>
        <v>-1</v>
      </c>
    </row>
    <row r="53" spans="2:31" x14ac:dyDescent="0.25">
      <c r="O53" s="82">
        <v>1</v>
      </c>
      <c r="P53" s="82">
        <f t="shared" si="33"/>
        <v>66.67</v>
      </c>
      <c r="Q53" s="2"/>
      <c r="T53" s="107" t="s">
        <v>111</v>
      </c>
      <c r="U53" s="365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7">
        <f t="shared" si="2"/>
        <v>2.2439871063724359E-2</v>
      </c>
    </row>
    <row r="54" spans="2:31" x14ac:dyDescent="0.25">
      <c r="O54" s="82">
        <v>0.99</v>
      </c>
      <c r="P54" s="82">
        <f t="shared" si="33"/>
        <v>66.003299999999996</v>
      </c>
      <c r="Q54" s="2"/>
      <c r="T54" s="107" t="s">
        <v>112</v>
      </c>
      <c r="U54" s="365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7">
        <f t="shared" si="2"/>
        <v>2.3611283708213637E-3</v>
      </c>
    </row>
    <row r="55" spans="2:31" x14ac:dyDescent="0.25">
      <c r="O55" s="82">
        <v>0.98</v>
      </c>
      <c r="P55" s="82">
        <f t="shared" si="33"/>
        <v>65.336600000000004</v>
      </c>
      <c r="Q55" s="2"/>
      <c r="T55" s="107" t="s">
        <v>109</v>
      </c>
      <c r="U55" s="365" t="s">
        <v>602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7">
        <f t="shared" si="2"/>
        <v>-6.2096373571784991E-4</v>
      </c>
    </row>
    <row r="56" spans="2:31" x14ac:dyDescent="0.25">
      <c r="O56" s="82">
        <v>0.97</v>
      </c>
      <c r="P56" s="82">
        <f t="shared" si="33"/>
        <v>64.669899999999998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7">
        <f t="shared" si="2"/>
        <v>-1.5286779992662369E-2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64.003199999999993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7">
        <f t="shared" si="2"/>
        <v>1.0878971442700003E-2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63.336500000000001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7">
        <f t="shared" si="2"/>
        <v>4.4703837079349551E-3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62.669799999999995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7">
        <f t="shared" si="2"/>
        <v>-4.2335592817219658E-2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62.003100000000003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7">
        <f t="shared" si="2"/>
        <v>-4.0270046192112385E-3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61.336400000000005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7">
        <f t="shared" si="2"/>
        <v>-3.1655006308062728E-2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60.669700000000006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7">
        <f t="shared" si="2"/>
        <v>1.5608619685498093E-2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60.003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7">
        <f t="shared" si="2"/>
        <v>-2.3766204230156962E-2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7">
        <f t="shared" si="2"/>
        <v>2.8509522180408808E-3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7">
        <f t="shared" si="2"/>
        <v>-8.0142662330850767E-2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7">
        <f t="shared" si="2"/>
        <v>7.2907861369400084E-3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7">
        <f>AC67/AC68-1</f>
        <v>7.237122179651001E-3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79" priority="35">
      <formula>N19&gt;0</formula>
    </cfRule>
    <cfRule type="expression" dxfId="117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77" priority="29">
      <formula>F61&gt;0</formula>
    </cfRule>
    <cfRule type="expression" dxfId="1176" priority="30">
      <formula>F61&lt;0</formula>
    </cfRule>
  </conditionalFormatting>
  <conditionalFormatting sqref="H61:H79 H83:H100">
    <cfRule type="expression" dxfId="1175" priority="27">
      <formula>H61&gt;0</formula>
    </cfRule>
    <cfRule type="expression" dxfId="1174" priority="28">
      <formula>H61&lt;0</formula>
    </cfRule>
  </conditionalFormatting>
  <conditionalFormatting sqref="I57:I79 I82:I100">
    <cfRule type="expression" dxfId="1173" priority="25">
      <formula>I57&gt;0</formula>
    </cfRule>
    <cfRule type="expression" dxfId="1172" priority="26">
      <formula>I57&lt;0</formula>
    </cfRule>
  </conditionalFormatting>
  <conditionalFormatting sqref="Q7">
    <cfRule type="expression" dxfId="1171" priority="23">
      <formula>Q7&gt;0</formula>
    </cfRule>
    <cfRule type="expression" dxfId="1170" priority="24">
      <formula>Q7&lt;0</formula>
    </cfRule>
  </conditionalFormatting>
  <conditionalFormatting sqref="Q8">
    <cfRule type="expression" dxfId="1169" priority="21">
      <formula>Q8&gt;0</formula>
    </cfRule>
    <cfRule type="expression" dxfId="1168" priority="22">
      <formula>Q8&lt;0</formula>
    </cfRule>
  </conditionalFormatting>
  <conditionalFormatting sqref="F57:F60">
    <cfRule type="expression" dxfId="1167" priority="19">
      <formula>F57&gt;0</formula>
    </cfRule>
    <cfRule type="expression" dxfId="1166" priority="20">
      <formula>F57&lt;0</formula>
    </cfRule>
  </conditionalFormatting>
  <conditionalFormatting sqref="H57:H60">
    <cfRule type="expression" dxfId="1165" priority="17">
      <formula>H57&gt;0</formula>
    </cfRule>
    <cfRule type="expression" dxfId="1164" priority="18">
      <formula>H57&lt;0</formula>
    </cfRule>
  </conditionalFormatting>
  <conditionalFormatting sqref="F82:F96">
    <cfRule type="expression" dxfId="1163" priority="11">
      <formula>F82&gt;0</formula>
    </cfRule>
    <cfRule type="expression" dxfId="1162" priority="12">
      <formula>F82&lt;0</formula>
    </cfRule>
  </conditionalFormatting>
  <conditionalFormatting sqref="H82:H96">
    <cfRule type="expression" dxfId="1161" priority="9">
      <formula>H82&gt;0</formula>
    </cfRule>
    <cfRule type="expression" dxfId="1160" priority="10">
      <formula>H82&lt;0</formula>
    </cfRule>
  </conditionalFormatting>
  <conditionalFormatting sqref="F25:F41">
    <cfRule type="expression" dxfId="1159" priority="7">
      <formula>F25&gt;0</formula>
    </cfRule>
    <cfRule type="expression" dxfId="1158" priority="8">
      <formula>F25&lt;0</formula>
    </cfRule>
  </conditionalFormatting>
  <conditionalFormatting sqref="H25:H41">
    <cfRule type="expression" dxfId="1157" priority="5">
      <formula>H25&gt;0</formula>
    </cfRule>
    <cfRule type="expression" dxfId="1156" priority="6">
      <formula>H25&lt;0</formula>
    </cfRule>
  </conditionalFormatting>
  <conditionalFormatting sqref="J34:J47">
    <cfRule type="expression" dxfId="1155" priority="3">
      <formula>J34&gt;0</formula>
    </cfRule>
    <cfRule type="expression" dxfId="1154" priority="4">
      <formula>J34&lt;0</formula>
    </cfRule>
  </conditionalFormatting>
  <conditionalFormatting sqref="J39">
    <cfRule type="expression" dxfId="1153" priority="1">
      <formula>J39&gt;0</formula>
    </cfRule>
    <cfRule type="expression" dxfId="115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7">
        <f>AC2/AC3-1</f>
        <v>-5.1806313462734455E-3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141.05000000000001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7">
        <f t="shared" ref="AE3:AE66" si="1">AC3/AC4-1</f>
        <v>7.4460681976340481E-3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141.05000000000001</v>
      </c>
      <c r="R4" s="517">
        <v>-5.3E-3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7">
        <f t="shared" si="1"/>
        <v>2.7843519420844842E-4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7">
        <f t="shared" si="1"/>
        <v>-1.875911901618954E-3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7">
        <f t="shared" si="1"/>
        <v>-1.3183458229253375E-3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7">
        <f t="shared" si="1"/>
        <v>2.2253129346314626E-3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7">
        <f t="shared" si="1"/>
        <v>2.0726859738784853E-2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7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7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7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7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7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7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7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7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7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7">
        <f t="shared" si="1"/>
        <v>-1.5086206896550713E-3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7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7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7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7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7">
        <f t="shared" si="1"/>
        <v>1.2918042198939439E-3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7">
        <f t="shared" si="1"/>
        <v>-3.1478036915152385E-3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7">
        <f t="shared" si="1"/>
        <v>5.9009786989061563E-3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7">
        <f t="shared" si="1"/>
        <v>-5.9374776450388245E-3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7">
        <f t="shared" si="1"/>
        <v>2.0439448134900173E-2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7">
        <f t="shared" si="1"/>
        <v>4.3818009201790353E-4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7">
        <f t="shared" si="1"/>
        <v>1.9757061320064828E-3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7">
        <f t="shared" si="1"/>
        <v>9.5217168387895512E-4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7">
        <f t="shared" si="1"/>
        <v>-4.2301801473270118E-3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7">
        <f t="shared" si="1"/>
        <v>2.9992684711048767E-3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7">
        <f t="shared" si="1"/>
        <v>7.220748600058835E-3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7">
        <f t="shared" si="1"/>
        <v>2.7336534909494503E-3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7">
        <f t="shared" si="1"/>
        <v>-1.1807246697660423E-3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7">
        <f t="shared" si="1"/>
        <v>3.6290919863721793E-3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7">
        <f t="shared" si="1"/>
        <v>1.2979218245930069E-2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7">
        <f t="shared" si="1"/>
        <v>8.8555858310626068E-3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7">
        <f t="shared" si="1"/>
        <v>-2.2655188038059881E-3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7" t="e">
        <f t="shared" si="1"/>
        <v>#DIV/0!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3" t="s">
        <v>78</v>
      </c>
      <c r="P42" s="703"/>
      <c r="T42" s="107" t="s">
        <v>100</v>
      </c>
      <c r="U42" s="365" t="s">
        <v>646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7">
        <f t="shared" si="1"/>
        <v>3.894318875992564E-3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155.15500000000003</v>
      </c>
      <c r="Q43" s="2"/>
      <c r="T43" s="107" t="s">
        <v>101</v>
      </c>
      <c r="U43" s="365" t="s">
        <v>647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7">
        <f t="shared" si="1"/>
        <v>9.481230247437189E-3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153.74450000000002</v>
      </c>
      <c r="Q44" s="2"/>
      <c r="T44" s="107" t="s">
        <v>102</v>
      </c>
      <c r="U44" s="365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7">
        <f t="shared" si="1"/>
        <v>9.414877061935778E-3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152.33400000000003</v>
      </c>
      <c r="Q45" s="2"/>
      <c r="T45" s="107" t="s">
        <v>103</v>
      </c>
      <c r="U45" s="365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7">
        <f t="shared" si="1"/>
        <v>4.2194092827003704E-3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150.92350000000002</v>
      </c>
      <c r="Q46" s="2"/>
      <c r="T46" s="107" t="s">
        <v>122</v>
      </c>
      <c r="U46" s="365" t="s">
        <v>417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7">
        <f t="shared" si="1"/>
        <v>-1.6381933068101429E-3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149.51300000000003</v>
      </c>
      <c r="Q47" s="2"/>
      <c r="T47" s="107"/>
      <c r="U47" s="365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7">
        <f t="shared" si="1"/>
        <v>6.0912025159314709E-2</v>
      </c>
    </row>
    <row r="48" spans="2:31" x14ac:dyDescent="0.25">
      <c r="O48" s="82">
        <v>1.05</v>
      </c>
      <c r="P48" s="82">
        <f t="shared" si="8"/>
        <v>148.10250000000002</v>
      </c>
      <c r="Q48" s="2"/>
      <c r="T48" s="107" t="s">
        <v>105</v>
      </c>
      <c r="U48" s="365" t="s">
        <v>648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7">
        <f t="shared" si="1"/>
        <v>-2.2295623451692448E-3</v>
      </c>
    </row>
    <row r="49" spans="1:31" x14ac:dyDescent="0.25">
      <c r="O49" s="82">
        <v>1.04</v>
      </c>
      <c r="P49" s="82">
        <f t="shared" si="8"/>
        <v>146.69200000000001</v>
      </c>
      <c r="Q49" s="2"/>
      <c r="T49" s="107" t="s">
        <v>106</v>
      </c>
      <c r="U49" s="365" t="s">
        <v>649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7">
        <f t="shared" si="1"/>
        <v>-2.6354801515401372E-3</v>
      </c>
    </row>
    <row r="50" spans="1:31" x14ac:dyDescent="0.25">
      <c r="O50" s="82">
        <v>1.03</v>
      </c>
      <c r="P50" s="82">
        <f t="shared" si="8"/>
        <v>145.28150000000002</v>
      </c>
      <c r="Q50" s="2"/>
      <c r="T50" s="107" t="s">
        <v>107</v>
      </c>
      <c r="U50" s="366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7">
        <f t="shared" si="1"/>
        <v>8.2365538258910576E-5</v>
      </c>
    </row>
    <row r="51" spans="1:31" x14ac:dyDescent="0.25">
      <c r="O51" s="82">
        <v>1.02</v>
      </c>
      <c r="P51" s="82">
        <f t="shared" si="8"/>
        <v>143.87100000000001</v>
      </c>
      <c r="Q51" s="2"/>
      <c r="T51" s="107" t="s">
        <v>110</v>
      </c>
      <c r="U51" s="366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7">
        <f t="shared" si="1"/>
        <v>4.9443757725597948E-4</v>
      </c>
    </row>
    <row r="52" spans="1:31" x14ac:dyDescent="0.25">
      <c r="O52" s="82">
        <v>1.01</v>
      </c>
      <c r="P52" s="82">
        <f t="shared" si="8"/>
        <v>142.46050000000002</v>
      </c>
      <c r="Q52" s="2"/>
      <c r="T52" s="107" t="s">
        <v>108</v>
      </c>
      <c r="U52" s="365" t="s">
        <v>650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7">
        <f t="shared" si="1"/>
        <v>1.5906236919212891E-2</v>
      </c>
    </row>
    <row r="53" spans="1:31" x14ac:dyDescent="0.25">
      <c r="O53" s="82">
        <v>1</v>
      </c>
      <c r="P53" s="82">
        <f t="shared" si="8"/>
        <v>141.05000000000001</v>
      </c>
      <c r="Q53" s="2"/>
      <c r="T53" s="107" t="s">
        <v>111</v>
      </c>
      <c r="U53" s="365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7">
        <f t="shared" si="1"/>
        <v>-9.2004014720636906E-4</v>
      </c>
    </row>
    <row r="54" spans="1:31" x14ac:dyDescent="0.25">
      <c r="O54" s="82">
        <v>0.99</v>
      </c>
      <c r="P54" s="82">
        <f t="shared" si="8"/>
        <v>139.6395</v>
      </c>
      <c r="Q54" s="2"/>
      <c r="T54" s="107" t="s">
        <v>112</v>
      </c>
      <c r="U54" s="365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7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138.22900000000001</v>
      </c>
      <c r="Q55" s="2"/>
      <c r="T55" s="107" t="s">
        <v>109</v>
      </c>
      <c r="U55" s="365" t="s">
        <v>594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7">
        <f t="shared" si="1"/>
        <v>1.8447090390742993E-3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136.8185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7">
        <f t="shared" si="1"/>
        <v>-1.7577634552606858E-3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135.40800000000002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7">
        <f t="shared" si="1"/>
        <v>-8.36960160697231E-5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133.9975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7">
        <f t="shared" si="1"/>
        <v>8.0148485615456622E-3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132.58699999999999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7">
        <f t="shared" si="1"/>
        <v>-1.7685699848407621E-3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131.1765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7">
        <f t="shared" si="1"/>
        <v>-4.1097039335737939E-3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129.76600000000002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7">
        <f t="shared" si="1"/>
        <v>5.3119730185497982E-3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128.35550000000001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7">
        <f t="shared" si="1"/>
        <v>1.0128291694799785E-3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126.94500000000001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7">
        <f t="shared" si="1"/>
        <v>9.1993185689949186E-3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7">
        <f t="shared" si="1"/>
        <v>1.1110154164154729E-2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7">
        <f t="shared" si="1"/>
        <v>5.1073407202215648E-3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7">
        <f t="shared" si="1"/>
        <v>-1.1240812797234101E-3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7">
        <f>AC67/AC68-1</f>
        <v>2.8616024973986409E-3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51" priority="35">
      <formula>N19&gt;0</formula>
    </cfRule>
    <cfRule type="expression" dxfId="115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49" priority="21">
      <formula>F25&gt;0</formula>
    </cfRule>
    <cfRule type="expression" dxfId="1148" priority="22">
      <formula>F25&lt;0</formula>
    </cfRule>
  </conditionalFormatting>
  <conditionalFormatting sqref="H25:H47">
    <cfRule type="expression" dxfId="1147" priority="19">
      <formula>H25&gt;0</formula>
    </cfRule>
    <cfRule type="expression" dxfId="1146" priority="20">
      <formula>H25&lt;0</formula>
    </cfRule>
  </conditionalFormatting>
  <conditionalFormatting sqref="I25:I27">
    <cfRule type="expression" dxfId="1145" priority="15">
      <formula>I25&gt;0</formula>
    </cfRule>
    <cfRule type="expression" dxfId="1144" priority="16">
      <formula>I25&lt;0</formula>
    </cfRule>
  </conditionalFormatting>
  <conditionalFormatting sqref="Q7">
    <cfRule type="expression" dxfId="1143" priority="5">
      <formula>Q7&gt;0</formula>
    </cfRule>
    <cfRule type="expression" dxfId="1142" priority="6">
      <formula>Q7&lt;0</formula>
    </cfRule>
  </conditionalFormatting>
  <conditionalFormatting sqref="Q8">
    <cfRule type="expression" dxfId="1141" priority="3">
      <formula>Q8&gt;0</formula>
    </cfRule>
    <cfRule type="expression" dxfId="114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75.8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75.8</v>
      </c>
      <c r="R4" s="499">
        <v>-1.15E-2</v>
      </c>
      <c r="T4" s="162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7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7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7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7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7">
        <f t="shared" si="1"/>
        <v>-4.9795709908068142E-3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7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7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7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7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7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7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7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7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7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7">
        <f t="shared" si="1"/>
        <v>-5.6703629032258673E-3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7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7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7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7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7">
        <f t="shared" si="1"/>
        <v>-6.6876971608832436E-3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7">
        <f t="shared" si="1"/>
        <v>1.0104837691045088E-3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7">
        <f t="shared" si="1"/>
        <v>-4.7768698931489606E-3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7">
        <f t="shared" si="1"/>
        <v>-2.7579290460072459E-3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7">
        <f t="shared" si="1"/>
        <v>-2.230665522735642E-2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7">
        <f t="shared" si="1"/>
        <v>2.3328734478866187E-2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7">
        <f t="shared" si="1"/>
        <v>-1.3777555110220385E-3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7">
        <f t="shared" si="1"/>
        <v>5.1617776658692271E-3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7">
        <f t="shared" si="1"/>
        <v>-3.6377320622176246E-3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7">
        <f t="shared" si="1"/>
        <v>2.3890355840563426E-3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7">
        <f t="shared" si="1"/>
        <v>-1.3812154696132284E-3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7">
        <f t="shared" si="1"/>
        <v>3.2753842277652989E-3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7">
        <f t="shared" si="1"/>
        <v>2.5258903763574203E-3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7">
        <f t="shared" si="1"/>
        <v>-1.1353601614733089E-3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7">
        <f t="shared" si="1"/>
        <v>2.2758882286002535E-3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7">
        <f t="shared" si="1"/>
        <v>6.362132586843039E-3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7">
        <f t="shared" si="1"/>
        <v>5.501535312180339E-3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7">
        <f t="shared" si="1"/>
        <v>3.8530696121243935E-3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83.38000000000001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7">
        <f t="shared" si="1"/>
        <v>4.9044914816727125E-3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82.622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7">
        <f t="shared" si="1"/>
        <v>1.0335917312660481E-3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81.864000000000004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7">
        <f t="shared" si="1"/>
        <v>-1.290322580645098E-3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81.106000000000009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7">
        <f t="shared" si="1"/>
        <v>-2.8306742151312791E-3</v>
      </c>
    </row>
    <row r="45" spans="2:31" x14ac:dyDescent="0.25">
      <c r="O45" s="82">
        <v>1.06</v>
      </c>
      <c r="P45" s="82">
        <f t="shared" si="5"/>
        <v>80.347999999999999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7">
        <f t="shared" si="1"/>
        <v>1.9947506561679651E-2</v>
      </c>
    </row>
    <row r="46" spans="2:31" x14ac:dyDescent="0.25">
      <c r="O46" s="82">
        <v>1.05</v>
      </c>
      <c r="P46" s="82">
        <f t="shared" si="5"/>
        <v>79.59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7">
        <f t="shared" si="1"/>
        <v>-3.2701111837802888E-3</v>
      </c>
    </row>
    <row r="47" spans="2:31" x14ac:dyDescent="0.25">
      <c r="O47" s="82">
        <v>1.04</v>
      </c>
      <c r="P47" s="82">
        <f t="shared" si="5"/>
        <v>78.831999999999994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7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78.073999999999998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7">
        <f t="shared" si="1"/>
        <v>-1.1564449064449089E-2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77.316000000000003</v>
      </c>
      <c r="Q49" s="2"/>
      <c r="T49" s="92" t="s">
        <v>104</v>
      </c>
      <c r="U49" s="129" t="s">
        <v>572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7">
        <f t="shared" si="1"/>
        <v>5.4873268879016557E-3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76.557999999999993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7">
        <f t="shared" si="1"/>
        <v>-1.0441138084050783E-3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75.8</v>
      </c>
      <c r="Q51" s="2"/>
      <c r="T51" s="92" t="s">
        <v>105</v>
      </c>
      <c r="U51" s="129" t="s">
        <v>651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7">
        <f t="shared" si="1"/>
        <v>5.2232958997144863E-4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75.042000000000002</v>
      </c>
      <c r="Q52" s="2"/>
      <c r="T52" s="92" t="s">
        <v>106</v>
      </c>
      <c r="U52" s="129" t="s">
        <v>506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7">
        <f t="shared" si="1"/>
        <v>-6.8732978861366645E-3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74.283999999999992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7">
        <f t="shared" si="1"/>
        <v>1.9164684113137653E-2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73.525999999999996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7">
        <f t="shared" si="1"/>
        <v>-3.0307023323231652E-3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72.768000000000001</v>
      </c>
      <c r="T55" s="92" t="s">
        <v>108</v>
      </c>
      <c r="U55" s="129" t="s">
        <v>652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7">
        <f t="shared" si="1"/>
        <v>-6.4152919612463499E-3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72.009999999999991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7">
        <f t="shared" si="1"/>
        <v>-1.0237138784501831E-2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71.251999999999995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7">
        <f t="shared" si="1"/>
        <v>1.1534932494429162E-2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70.494</v>
      </c>
      <c r="T58" s="92" t="s">
        <v>109</v>
      </c>
      <c r="U58" s="129" t="s">
        <v>603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7">
        <f t="shared" si="1"/>
        <v>-2.6208884811951272E-4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69.736000000000004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7">
        <f t="shared" si="1"/>
        <v>-3.3955857385398192E-3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68.977999999999994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7">
        <f t="shared" si="1"/>
        <v>-3.916449086162066E-4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68.22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7">
        <f t="shared" si="1"/>
        <v>3.405816085931157E-3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7">
        <f t="shared" si="1"/>
        <v>1.0456651224354907E-2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7">
        <f t="shared" si="1"/>
        <v>5.1889302820649075E-3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7">
        <f t="shared" si="1"/>
        <v>1.9997333688839269E-3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7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7" t="e">
        <f t="shared" si="1"/>
        <v>#DIV/0!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7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39" priority="9">
      <formula>F36&gt;0</formula>
    </cfRule>
    <cfRule type="expression" dxfId="1138" priority="10">
      <formula>F36&lt;0</formula>
    </cfRule>
  </conditionalFormatting>
  <conditionalFormatting sqref="F25:F35">
    <cfRule type="expression" dxfId="1137" priority="7">
      <formula>F25&gt;0</formula>
    </cfRule>
    <cfRule type="expression" dxfId="1136" priority="8">
      <formula>F25&lt;0</formula>
    </cfRule>
  </conditionalFormatting>
  <conditionalFormatting sqref="H25:H35">
    <cfRule type="expression" dxfId="1135" priority="5">
      <formula>H25&gt;0</formula>
    </cfRule>
    <cfRule type="expression" dxfId="1134" priority="6">
      <formula>H25&lt;0</formula>
    </cfRule>
  </conditionalFormatting>
  <conditionalFormatting sqref="Q7">
    <cfRule type="expression" dxfId="1133" priority="3">
      <formula>Q7&gt;0</formula>
    </cfRule>
    <cfRule type="expression" dxfId="1132" priority="4">
      <formula>Q7&lt;0</formula>
    </cfRule>
  </conditionalFormatting>
  <conditionalFormatting sqref="Q8">
    <cfRule type="expression" dxfId="1131" priority="1">
      <formula>Q8&gt;0</formula>
    </cfRule>
    <cfRule type="expression" dxfId="113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73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550</v>
      </c>
      <c r="M2" s="3"/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7">
        <f>AC2/AC3-1</f>
        <v>2.1945866861741159E-3</v>
      </c>
    </row>
    <row r="3" spans="1:31" x14ac:dyDescent="0.25">
      <c r="A3" s="23" t="s">
        <v>71</v>
      </c>
      <c r="B3" s="498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7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68.739999999999995</v>
      </c>
      <c r="R4" s="522">
        <v>-3.2000000000000002E-3</v>
      </c>
      <c r="T4" s="162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7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6873.9999999999991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7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7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-135.70000000000164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7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-294.00000000000091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7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-4.1015625000000125E-2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7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7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7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7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7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7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7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7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7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7">
        <f t="shared" si="1"/>
        <v>3.1684805069567279E-3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7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7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7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7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7">
        <f t="shared" si="1"/>
        <v>-1.4636840651753635E-2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7">
        <f t="shared" si="1"/>
        <v>-9.5733041575493116E-3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7">
        <f t="shared" si="1"/>
        <v>-1.2825705413797572E-2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7">
        <f t="shared" si="1"/>
        <v>9.8159509202453421E-3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7">
        <f t="shared" si="1"/>
        <v>4.5193097781428548E-3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7">
        <f t="shared" si="1"/>
        <v>-4.9094934236228793E-2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7">
        <f t="shared" si="1"/>
        <v>-7.2398190045247501E-3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7">
        <f t="shared" si="1"/>
        <v>1.8835616438356073E-2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7">
        <f t="shared" si="1"/>
        <v>-1.8867924528301772E-2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7">
        <f t="shared" si="1"/>
        <v>-6.1649113793990074E-3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7">
        <f t="shared" si="1"/>
        <v>2.4462469421913102E-3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7">
        <f t="shared" si="1"/>
        <v>2.1704814522494065E-2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7">
        <f t="shared" si="1"/>
        <v>-1.7575600930472945E-2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7">
        <f t="shared" si="1"/>
        <v>3.1112263417163444E-3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7">
        <f t="shared" si="1"/>
        <v>1.4732965009208066E-2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7">
        <f t="shared" si="1"/>
        <v>-1.0027347310847867E-2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7">
        <f t="shared" si="1"/>
        <v>-1.1838888173980044E-2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7">
        <f t="shared" si="1"/>
        <v>3.5167177301185681E-2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75.614000000000004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7">
        <f t="shared" si="1"/>
        <v>3.1181318681318571E-2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74.926599999999993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7">
        <f t="shared" si="1"/>
        <v>7.4730141156931218E-3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74.239199999999997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7">
        <f t="shared" si="1"/>
        <v>-1.2031719989062051E-2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73.5518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7">
        <f t="shared" si="1"/>
        <v>-4.8979591836734171E-3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72.864400000000003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7">
        <f t="shared" si="1"/>
        <v>1.4988418040604579E-3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72.176999999999992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7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71.489599999999996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7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70.802199999999999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7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70.114800000000002</v>
      </c>
      <c r="Q49" s="2"/>
      <c r="T49" s="92" t="s">
        <v>122</v>
      </c>
      <c r="U49" s="129" t="s">
        <v>562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7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69.427399999999992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7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68.739999999999995</v>
      </c>
      <c r="Q51" s="2"/>
      <c r="T51" s="92" t="s">
        <v>105</v>
      </c>
      <c r="U51" s="129" t="s">
        <v>653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7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68.052599999999998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7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67.365199999999987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7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66.677799999999991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7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65.990399999999994</v>
      </c>
      <c r="T55" s="92" t="s">
        <v>108</v>
      </c>
      <c r="U55" s="129" t="s">
        <v>654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7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65.302999999999997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7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64.615599999999986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7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63.928199999999997</v>
      </c>
      <c r="T58" s="92" t="s">
        <v>109</v>
      </c>
      <c r="U58" s="129" t="s">
        <v>604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7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63.2408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7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62.553399999999996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7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61.866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7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7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7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7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7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7">
        <f t="shared" si="1"/>
        <v>1.620089104900746E-3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29" priority="17">
      <formula>F47&gt;0</formula>
    </cfRule>
    <cfRule type="expression" dxfId="1128" priority="18">
      <formula>F47&lt;0</formula>
    </cfRule>
  </conditionalFormatting>
  <conditionalFormatting sqref="Q7">
    <cfRule type="expression" dxfId="1127" priority="15">
      <formula>Q7&gt;0</formula>
    </cfRule>
    <cfRule type="expression" dxfId="1126" priority="16">
      <formula>Q7&lt;0</formula>
    </cfRule>
  </conditionalFormatting>
  <conditionalFormatting sqref="Q8">
    <cfRule type="expression" dxfId="1125" priority="13">
      <formula>Q8&gt;0</formula>
    </cfRule>
    <cfRule type="expression" dxfId="1124" priority="14">
      <formula>Q8&lt;0</formula>
    </cfRule>
  </conditionalFormatting>
  <conditionalFormatting sqref="F25:F46">
    <cfRule type="expression" dxfId="1123" priority="11">
      <formula>F25&gt;0</formula>
    </cfRule>
    <cfRule type="expression" dxfId="1122" priority="12">
      <formula>F25&lt;0</formula>
    </cfRule>
  </conditionalFormatting>
  <conditionalFormatting sqref="H25:H46">
    <cfRule type="expression" dxfId="1121" priority="9">
      <formula>H25&gt;0</formula>
    </cfRule>
    <cfRule type="expression" dxfId="1120" priority="10">
      <formula>H25&lt;0</formula>
    </cfRule>
  </conditionalFormatting>
  <conditionalFormatting sqref="F89:F110">
    <cfRule type="expression" dxfId="1119" priority="7">
      <formula>F89&gt;0</formula>
    </cfRule>
    <cfRule type="expression" dxfId="1118" priority="8">
      <formula>F89&lt;0</formula>
    </cfRule>
  </conditionalFormatting>
  <conditionalFormatting sqref="H89:H110">
    <cfRule type="expression" dxfId="1117" priority="5">
      <formula>H89&gt;0</formula>
    </cfRule>
    <cfRule type="expression" dxfId="1116" priority="6">
      <formula>H89&lt;0</formula>
    </cfRule>
  </conditionalFormatting>
  <conditionalFormatting sqref="Q10">
    <cfRule type="expression" dxfId="1115" priority="3">
      <formula>Q10&gt;0</formula>
    </cfRule>
    <cfRule type="expression" dxfId="1114" priority="4">
      <formula>Q10&lt;0</formula>
    </cfRule>
  </conditionalFormatting>
  <conditionalFormatting sqref="J25:J38">
    <cfRule type="expression" dxfId="1113" priority="1">
      <formula>J25&gt;0</formula>
    </cfRule>
    <cfRule type="expression" dxfId="1112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31.9</v>
      </c>
      <c r="Y2" s="40">
        <v>32.130000000000003</v>
      </c>
      <c r="Z2" s="40">
        <v>31.57</v>
      </c>
      <c r="AA2" s="362">
        <v>31.67</v>
      </c>
      <c r="AB2" s="94">
        <v>341300</v>
      </c>
      <c r="AC2" s="242">
        <v>31.67</v>
      </c>
      <c r="AD2" s="2">
        <f>Y2-Z2</f>
        <v>0.56000000000000227</v>
      </c>
      <c r="AE2" s="137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32.5</v>
      </c>
      <c r="T3" s="120"/>
      <c r="W3" s="93">
        <v>42829</v>
      </c>
      <c r="X3" s="362">
        <v>32.1</v>
      </c>
      <c r="Y3" s="40">
        <v>32.1</v>
      </c>
      <c r="Z3" s="40">
        <v>31.67</v>
      </c>
      <c r="AA3" s="362">
        <v>31.79</v>
      </c>
      <c r="AB3" s="94">
        <v>466600</v>
      </c>
      <c r="AC3" s="242">
        <v>31.79</v>
      </c>
      <c r="AD3" s="2">
        <f>Y3-Z3</f>
        <v>0.42999999999999972</v>
      </c>
      <c r="AE3" s="137">
        <f>AC3/AC4-1</f>
        <v>-9.6573208722742221E-3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32.5</v>
      </c>
      <c r="R4" s="499">
        <v>-3.3999999999999998E-3</v>
      </c>
      <c r="T4" s="120"/>
      <c r="W4" s="93">
        <v>42828</v>
      </c>
      <c r="X4" s="362">
        <v>31.84</v>
      </c>
      <c r="Y4" s="40">
        <v>32.200000000000003</v>
      </c>
      <c r="Z4" s="40">
        <v>31.82</v>
      </c>
      <c r="AA4" s="362">
        <v>32.1</v>
      </c>
      <c r="AB4" s="94">
        <v>472300</v>
      </c>
      <c r="AC4" s="242">
        <v>32.1</v>
      </c>
      <c r="AD4" s="2">
        <f t="shared" ref="AD4:AD67" si="0">Y4-Z4</f>
        <v>0.38000000000000256</v>
      </c>
      <c r="AE4" s="137">
        <f t="shared" ref="AE4:AE67" si="1">AC4/AC5-1</f>
        <v>8.4825636192271681E-3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31.85</v>
      </c>
      <c r="Y5" s="40">
        <v>32.090000000000003</v>
      </c>
      <c r="Z5" s="40">
        <v>31.76</v>
      </c>
      <c r="AA5" s="362">
        <v>31.83</v>
      </c>
      <c r="AB5" s="94">
        <v>318100</v>
      </c>
      <c r="AC5" s="242">
        <v>31.83</v>
      </c>
      <c r="AD5" s="2">
        <f t="shared" si="0"/>
        <v>0.33000000000000185</v>
      </c>
      <c r="AE5" s="137">
        <f t="shared" si="1"/>
        <v>-1.5683814303638632E-3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31.52</v>
      </c>
      <c r="Y6" s="40">
        <v>31.92</v>
      </c>
      <c r="Z6" s="40">
        <v>31.46</v>
      </c>
      <c r="AA6" s="362">
        <v>31.88</v>
      </c>
      <c r="AB6" s="94">
        <v>261900</v>
      </c>
      <c r="AC6" s="242">
        <v>31.88</v>
      </c>
      <c r="AD6" s="2">
        <f t="shared" si="0"/>
        <v>0.46000000000000085</v>
      </c>
      <c r="AE6" s="137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2">
        <v>31.87</v>
      </c>
      <c r="Y7" s="40">
        <v>31.88</v>
      </c>
      <c r="Z7" s="40">
        <v>31.46</v>
      </c>
      <c r="AA7" s="362">
        <v>31.68</v>
      </c>
      <c r="AB7" s="94">
        <v>462100</v>
      </c>
      <c r="AC7" s="242">
        <v>31.68</v>
      </c>
      <c r="AD7" s="2">
        <f t="shared" si="0"/>
        <v>0.41999999999999815</v>
      </c>
      <c r="AE7" s="137">
        <f t="shared" si="1"/>
        <v>-5.3375196232339217E-3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31.14</v>
      </c>
      <c r="Y8" s="40">
        <v>31.89</v>
      </c>
      <c r="Z8" s="40">
        <v>30.82</v>
      </c>
      <c r="AA8" s="362">
        <v>31.85</v>
      </c>
      <c r="AB8" s="94">
        <v>888100</v>
      </c>
      <c r="AC8" s="242">
        <v>31.85</v>
      </c>
      <c r="AD8" s="2">
        <f t="shared" si="0"/>
        <v>1.0700000000000003</v>
      </c>
      <c r="AE8" s="137">
        <f t="shared" si="1"/>
        <v>5.2892561983471031E-2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29.99</v>
      </c>
      <c r="Y9" s="40">
        <v>30.37</v>
      </c>
      <c r="Z9" s="40">
        <v>29.99</v>
      </c>
      <c r="AA9" s="362">
        <v>30.25</v>
      </c>
      <c r="AB9" s="94">
        <v>320000</v>
      </c>
      <c r="AC9" s="242">
        <v>30.25</v>
      </c>
      <c r="AD9" s="2">
        <f t="shared" si="0"/>
        <v>0.38000000000000256</v>
      </c>
      <c r="AE9" s="137">
        <f t="shared" si="1"/>
        <v>4.983388704318914E-3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2">
        <v>29.9</v>
      </c>
      <c r="Y10" s="40">
        <v>30.3</v>
      </c>
      <c r="Z10" s="40">
        <v>29.8</v>
      </c>
      <c r="AA10" s="362">
        <v>30.1</v>
      </c>
      <c r="AB10" s="94">
        <v>528400</v>
      </c>
      <c r="AC10" s="242">
        <v>30.1</v>
      </c>
      <c r="AD10" s="2">
        <f t="shared" si="0"/>
        <v>0.5</v>
      </c>
      <c r="AE10" s="137">
        <f t="shared" si="1"/>
        <v>8.3752093802345051E-3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30.09</v>
      </c>
      <c r="Y11" s="40">
        <v>30.2</v>
      </c>
      <c r="Z11" s="40">
        <v>29.79</v>
      </c>
      <c r="AA11" s="362">
        <v>29.85</v>
      </c>
      <c r="AB11" s="94">
        <v>276500</v>
      </c>
      <c r="AC11" s="242">
        <v>29.85</v>
      </c>
      <c r="AD11" s="2">
        <f t="shared" si="0"/>
        <v>0.41000000000000014</v>
      </c>
      <c r="AE11" s="137">
        <f t="shared" si="1"/>
        <v>-8.3056478405315604E-3</v>
      </c>
      <c r="AK11" s="233"/>
      <c r="AN11" s="233"/>
    </row>
    <row r="12" spans="1:40" x14ac:dyDescent="0.25">
      <c r="W12" s="93">
        <v>42816</v>
      </c>
      <c r="X12" s="362">
        <v>30.32</v>
      </c>
      <c r="Y12" s="40">
        <v>30.42</v>
      </c>
      <c r="Z12" s="40">
        <v>29.93</v>
      </c>
      <c r="AA12" s="362">
        <v>30.1</v>
      </c>
      <c r="AB12" s="94">
        <v>235400</v>
      </c>
      <c r="AC12" s="242">
        <v>30.1</v>
      </c>
      <c r="AD12" s="2">
        <f t="shared" si="0"/>
        <v>0.49000000000000199</v>
      </c>
      <c r="AE12" s="137">
        <f t="shared" si="1"/>
        <v>-8.2372322899505468E-3</v>
      </c>
    </row>
    <row r="13" spans="1:40" x14ac:dyDescent="0.25">
      <c r="W13" s="93">
        <v>42815</v>
      </c>
      <c r="X13" s="362">
        <v>30.91</v>
      </c>
      <c r="Y13" s="40">
        <v>31.31</v>
      </c>
      <c r="Z13" s="40">
        <v>30.28</v>
      </c>
      <c r="AA13" s="362">
        <v>30.35</v>
      </c>
      <c r="AB13" s="94">
        <v>607200</v>
      </c>
      <c r="AC13" s="242">
        <v>30.35</v>
      </c>
      <c r="AD13" s="2">
        <f t="shared" si="0"/>
        <v>1.0299999999999976</v>
      </c>
      <c r="AE13" s="137">
        <f t="shared" si="1"/>
        <v>-1.3970110461338558E-2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31.09</v>
      </c>
      <c r="Y14" s="40">
        <v>31.38</v>
      </c>
      <c r="Z14" s="40">
        <v>30.62</v>
      </c>
      <c r="AA14" s="362">
        <v>30.78</v>
      </c>
      <c r="AB14" s="94">
        <v>1149200</v>
      </c>
      <c r="AC14" s="242">
        <v>30.78</v>
      </c>
      <c r="AD14" s="2">
        <f t="shared" si="0"/>
        <v>0.75999999999999801</v>
      </c>
      <c r="AE14" s="137">
        <f t="shared" si="1"/>
        <v>-1.028938906752408E-2</v>
      </c>
    </row>
    <row r="15" spans="1:40" x14ac:dyDescent="0.25">
      <c r="W15" s="93">
        <v>42811</v>
      </c>
      <c r="X15" s="362">
        <v>31.19</v>
      </c>
      <c r="Y15" s="40">
        <v>31.23</v>
      </c>
      <c r="Z15" s="40">
        <v>30.79</v>
      </c>
      <c r="AA15" s="362">
        <v>31.1</v>
      </c>
      <c r="AB15" s="94">
        <v>314400</v>
      </c>
      <c r="AC15" s="242">
        <v>31.1</v>
      </c>
      <c r="AD15" s="2">
        <f t="shared" si="0"/>
        <v>0.44000000000000128</v>
      </c>
      <c r="AE15" s="137">
        <f t="shared" si="1"/>
        <v>-2.8855402372555128E-3</v>
      </c>
      <c r="AK15" s="233"/>
      <c r="AN15" s="233"/>
    </row>
    <row r="16" spans="1:40" x14ac:dyDescent="0.25">
      <c r="W16" s="93">
        <v>42810</v>
      </c>
      <c r="X16" s="362">
        <v>31.31</v>
      </c>
      <c r="Y16" s="40">
        <v>31.51</v>
      </c>
      <c r="Z16" s="40">
        <v>31.02</v>
      </c>
      <c r="AA16" s="362">
        <v>31.19</v>
      </c>
      <c r="AB16" s="94">
        <v>345600</v>
      </c>
      <c r="AC16" s="242">
        <v>31.19</v>
      </c>
      <c r="AD16" s="2">
        <f t="shared" si="0"/>
        <v>0.49000000000000199</v>
      </c>
      <c r="AE16" s="137">
        <f t="shared" si="1"/>
        <v>-3.5143769968051242E-3</v>
      </c>
    </row>
    <row r="17" spans="1:40" x14ac:dyDescent="0.25">
      <c r="W17" s="93">
        <v>42809</v>
      </c>
      <c r="X17" s="362">
        <v>30.8</v>
      </c>
      <c r="Y17" s="40">
        <v>31.58</v>
      </c>
      <c r="Z17" s="40">
        <v>30.8</v>
      </c>
      <c r="AA17" s="362">
        <v>31.3</v>
      </c>
      <c r="AB17" s="94">
        <v>598800</v>
      </c>
      <c r="AC17" s="242">
        <v>31.3</v>
      </c>
      <c r="AD17" s="2">
        <f t="shared" si="0"/>
        <v>0.77999999999999758</v>
      </c>
      <c r="AE17" s="137">
        <f t="shared" si="1"/>
        <v>1.065547303842429E-2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31</v>
      </c>
      <c r="Y18" s="40">
        <v>31.02</v>
      </c>
      <c r="Z18" s="40">
        <v>30.66</v>
      </c>
      <c r="AA18" s="362">
        <v>30.97</v>
      </c>
      <c r="AB18" s="94">
        <v>236500</v>
      </c>
      <c r="AC18" s="242">
        <v>30.97</v>
      </c>
      <c r="AD18" s="2">
        <f t="shared" si="0"/>
        <v>0.35999999999999943</v>
      </c>
      <c r="AE18" s="137">
        <f t="shared" si="1"/>
        <v>-2.8976175144881378E-3</v>
      </c>
    </row>
    <row r="19" spans="1:40" x14ac:dyDescent="0.25">
      <c r="W19" s="93">
        <v>42807</v>
      </c>
      <c r="X19" s="362">
        <v>30.56</v>
      </c>
      <c r="Y19" s="40">
        <v>31.14</v>
      </c>
      <c r="Z19" s="40">
        <v>30.56</v>
      </c>
      <c r="AA19" s="362">
        <v>31.06</v>
      </c>
      <c r="AB19" s="94">
        <v>348200</v>
      </c>
      <c r="AC19" s="242">
        <v>31.06</v>
      </c>
      <c r="AD19" s="2">
        <f t="shared" si="0"/>
        <v>0.58000000000000185</v>
      </c>
      <c r="AE19" s="137">
        <f t="shared" si="1"/>
        <v>6.8071312803887896E-3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30.96</v>
      </c>
      <c r="Y20" s="40">
        <v>30.98</v>
      </c>
      <c r="Z20" s="40">
        <v>30.6</v>
      </c>
      <c r="AA20" s="362">
        <v>30.85</v>
      </c>
      <c r="AB20" s="94">
        <v>256300</v>
      </c>
      <c r="AC20" s="242">
        <v>30.85</v>
      </c>
      <c r="AD20" s="2">
        <f t="shared" si="0"/>
        <v>0.37999999999999901</v>
      </c>
      <c r="AE20" s="137">
        <f t="shared" si="1"/>
        <v>1.9486846378695688E-3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42803</v>
      </c>
      <c r="X21" s="362">
        <v>30.79</v>
      </c>
      <c r="Y21" s="40">
        <v>30.9</v>
      </c>
      <c r="Z21" s="40">
        <v>30.61</v>
      </c>
      <c r="AA21" s="362">
        <v>30.79</v>
      </c>
      <c r="AB21" s="94">
        <v>235100</v>
      </c>
      <c r="AC21" s="242">
        <v>30.79</v>
      </c>
      <c r="AD21" s="2">
        <f t="shared" si="0"/>
        <v>0.28999999999999915</v>
      </c>
      <c r="AE21" s="137">
        <f t="shared" si="1"/>
        <v>-3.2467532467539417E-4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362">
        <v>30.76</v>
      </c>
      <c r="Y22" s="40">
        <v>30.88</v>
      </c>
      <c r="Z22" s="40">
        <v>30.63</v>
      </c>
      <c r="AA22" s="362">
        <v>30.8</v>
      </c>
      <c r="AB22" s="94">
        <v>254700</v>
      </c>
      <c r="AC22" s="242">
        <v>30.8</v>
      </c>
      <c r="AD22" s="2">
        <f t="shared" si="0"/>
        <v>0.25</v>
      </c>
      <c r="AE22" s="137">
        <f t="shared" si="1"/>
        <v>2.277904328018332E-3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362">
        <v>31.07</v>
      </c>
      <c r="Y23" s="40">
        <v>31.09</v>
      </c>
      <c r="Z23" s="40">
        <v>30.67</v>
      </c>
      <c r="AA23" s="362">
        <v>30.73</v>
      </c>
      <c r="AB23" s="94">
        <v>319300</v>
      </c>
      <c r="AC23" s="242">
        <v>30.73</v>
      </c>
      <c r="AD23" s="2">
        <f t="shared" si="0"/>
        <v>0.41999999999999815</v>
      </c>
      <c r="AE23" s="137">
        <f t="shared" si="1"/>
        <v>-1.1261261261261146E-2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362">
        <v>31.01</v>
      </c>
      <c r="Y24" s="40">
        <v>31.24</v>
      </c>
      <c r="Z24" s="40">
        <v>30.93</v>
      </c>
      <c r="AA24" s="362">
        <v>31.08</v>
      </c>
      <c r="AB24" s="94">
        <v>348500</v>
      </c>
      <c r="AC24" s="242">
        <v>31.08</v>
      </c>
      <c r="AD24" s="2">
        <f t="shared" si="0"/>
        <v>0.30999999999999872</v>
      </c>
      <c r="AE24" s="137">
        <f t="shared" si="1"/>
        <v>-2.2471910112359383E-3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362">
        <v>31.1</v>
      </c>
      <c r="Y25" s="40">
        <v>31.36</v>
      </c>
      <c r="Z25" s="40">
        <v>31.03</v>
      </c>
      <c r="AA25" s="362">
        <v>31.15</v>
      </c>
      <c r="AB25" s="94">
        <v>706300</v>
      </c>
      <c r="AC25" s="242">
        <v>31.15</v>
      </c>
      <c r="AD25" s="2">
        <f t="shared" si="0"/>
        <v>0.32999999999999829</v>
      </c>
      <c r="AE25" s="137">
        <f t="shared" si="1"/>
        <v>-7.9617834394904996E-3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362">
        <v>31.54</v>
      </c>
      <c r="Y26" s="40">
        <v>31.54</v>
      </c>
      <c r="Z26" s="40">
        <v>31.24</v>
      </c>
      <c r="AA26" s="362">
        <v>31.4</v>
      </c>
      <c r="AB26" s="94">
        <v>283100</v>
      </c>
      <c r="AC26" s="242">
        <v>31.4</v>
      </c>
      <c r="AD26" s="2">
        <f t="shared" si="0"/>
        <v>0.30000000000000071</v>
      </c>
      <c r="AE26" s="137">
        <f t="shared" si="1"/>
        <v>-2.8580501746585663E-3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362">
        <v>31.49</v>
      </c>
      <c r="Y27" s="40">
        <v>31.77</v>
      </c>
      <c r="Z27" s="40">
        <v>31.3</v>
      </c>
      <c r="AA27" s="362">
        <v>31.49</v>
      </c>
      <c r="AB27" s="94">
        <v>375800</v>
      </c>
      <c r="AC27" s="242">
        <v>31.49</v>
      </c>
      <c r="AD27" s="2">
        <f t="shared" si="0"/>
        <v>0.46999999999999886</v>
      </c>
      <c r="AE27" s="137">
        <f t="shared" si="1"/>
        <v>1.9090041361755627E-3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362">
        <v>31.82</v>
      </c>
      <c r="Y28" s="40">
        <v>32.03</v>
      </c>
      <c r="Z28" s="40">
        <v>31.29</v>
      </c>
      <c r="AA28" s="362">
        <v>31.43</v>
      </c>
      <c r="AB28" s="94">
        <v>613700</v>
      </c>
      <c r="AC28" s="242">
        <v>31.43</v>
      </c>
      <c r="AD28" s="2">
        <f t="shared" si="0"/>
        <v>0.74000000000000199</v>
      </c>
      <c r="AE28" s="137">
        <f t="shared" si="1"/>
        <v>-1.9344773790951564E-2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362">
        <v>31.32</v>
      </c>
      <c r="Y29" s="40">
        <v>32.07</v>
      </c>
      <c r="Z29" s="40">
        <v>31.18</v>
      </c>
      <c r="AA29" s="362">
        <v>32.049999999999997</v>
      </c>
      <c r="AB29" s="94">
        <v>922800</v>
      </c>
      <c r="AC29" s="242">
        <v>32.049999999999997</v>
      </c>
      <c r="AD29" s="2">
        <f t="shared" si="0"/>
        <v>0.89000000000000057</v>
      </c>
      <c r="AE29" s="137">
        <f t="shared" si="1"/>
        <v>2.2654754307594116E-2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362">
        <v>31.28</v>
      </c>
      <c r="Y30" s="40">
        <v>31.45</v>
      </c>
      <c r="Z30" s="40">
        <v>31.25</v>
      </c>
      <c r="AA30" s="362">
        <v>31.34</v>
      </c>
      <c r="AB30" s="94">
        <v>561000</v>
      </c>
      <c r="AC30" s="242">
        <v>31.34</v>
      </c>
      <c r="AD30" s="2">
        <f t="shared" si="0"/>
        <v>0.19999999999999929</v>
      </c>
      <c r="AE30" s="137">
        <f t="shared" si="1"/>
        <v>-3.1806615776082126E-3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42789</v>
      </c>
      <c r="X31" s="362">
        <v>31.69</v>
      </c>
      <c r="Y31" s="40">
        <v>31.82</v>
      </c>
      <c r="Z31" s="40">
        <v>31.39</v>
      </c>
      <c r="AA31" s="362">
        <v>31.44</v>
      </c>
      <c r="AB31" s="94">
        <v>553200</v>
      </c>
      <c r="AC31" s="242">
        <v>31.44</v>
      </c>
      <c r="AD31" s="2">
        <f t="shared" si="0"/>
        <v>0.42999999999999972</v>
      </c>
      <c r="AE31" s="137">
        <f t="shared" si="1"/>
        <v>-9.1396155058304229E-3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362">
        <v>31.5</v>
      </c>
      <c r="Y32" s="40">
        <v>31.98</v>
      </c>
      <c r="Z32" s="40">
        <v>31.5</v>
      </c>
      <c r="AA32" s="362">
        <v>31.73</v>
      </c>
      <c r="AB32" s="94">
        <v>467100</v>
      </c>
      <c r="AC32" s="242">
        <v>31.73</v>
      </c>
      <c r="AD32" s="2">
        <f t="shared" si="0"/>
        <v>0.48000000000000043</v>
      </c>
      <c r="AE32" s="137">
        <f t="shared" si="1"/>
        <v>3.79626700411273E-3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362">
        <v>31.27</v>
      </c>
      <c r="Y33" s="40">
        <v>31.74</v>
      </c>
      <c r="Z33" s="40">
        <v>31.08</v>
      </c>
      <c r="AA33" s="362">
        <v>31.61</v>
      </c>
      <c r="AB33" s="94">
        <v>358700</v>
      </c>
      <c r="AC33" s="242">
        <v>31.61</v>
      </c>
      <c r="AD33" s="2">
        <f t="shared" si="0"/>
        <v>0.66000000000000014</v>
      </c>
      <c r="AE33" s="137">
        <f t="shared" si="1"/>
        <v>8.2934609250397973E-3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31.19</v>
      </c>
      <c r="Y34" s="40">
        <v>31.41</v>
      </c>
      <c r="Z34" s="40">
        <v>30.97</v>
      </c>
      <c r="AA34" s="362">
        <v>31.35</v>
      </c>
      <c r="AB34" s="94">
        <v>416000</v>
      </c>
      <c r="AC34" s="242">
        <v>31.35</v>
      </c>
      <c r="AD34" s="2">
        <f t="shared" si="0"/>
        <v>0.44000000000000128</v>
      </c>
      <c r="AE34" s="137">
        <f t="shared" si="1"/>
        <v>4.8076923076922906E-3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31.56</v>
      </c>
      <c r="Y35" s="40">
        <v>31.61</v>
      </c>
      <c r="Z35" s="40">
        <v>31.06</v>
      </c>
      <c r="AA35" s="362">
        <v>31.2</v>
      </c>
      <c r="AB35" s="94">
        <v>459800</v>
      </c>
      <c r="AC35" s="242">
        <v>31.2</v>
      </c>
      <c r="AD35" s="2">
        <f t="shared" si="0"/>
        <v>0.55000000000000071</v>
      </c>
      <c r="AE35" s="137">
        <f t="shared" si="1"/>
        <v>-7.6335877862595547E-3</v>
      </c>
    </row>
    <row r="36" spans="1:31" x14ac:dyDescent="0.25">
      <c r="W36" s="93">
        <v>42781</v>
      </c>
      <c r="X36" s="362">
        <v>31.84</v>
      </c>
      <c r="Y36" s="40">
        <v>31.92</v>
      </c>
      <c r="Z36" s="40">
        <v>31.42</v>
      </c>
      <c r="AA36" s="362">
        <v>31.44</v>
      </c>
      <c r="AB36" s="94">
        <v>501300</v>
      </c>
      <c r="AC36" s="242">
        <v>31.44</v>
      </c>
      <c r="AD36" s="2">
        <f t="shared" si="0"/>
        <v>0.5</v>
      </c>
      <c r="AE36" s="137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2">
        <v>31.56</v>
      </c>
      <c r="Y37" s="40">
        <v>31.98</v>
      </c>
      <c r="Z37" s="40">
        <v>31.56</v>
      </c>
      <c r="AA37" s="362">
        <v>31.95</v>
      </c>
      <c r="AB37" s="94">
        <v>367800</v>
      </c>
      <c r="AC37" s="242">
        <v>31.95</v>
      </c>
      <c r="AD37" s="2">
        <f t="shared" si="0"/>
        <v>0.42000000000000171</v>
      </c>
      <c r="AE37" s="137">
        <f t="shared" si="1"/>
        <v>1.2678288431061668E-2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31.4</v>
      </c>
      <c r="Y38" s="40">
        <v>31.59</v>
      </c>
      <c r="Z38" s="40">
        <v>31.2</v>
      </c>
      <c r="AA38" s="362">
        <v>31.55</v>
      </c>
      <c r="AB38" s="94">
        <v>608400</v>
      </c>
      <c r="AC38" s="242">
        <v>31.55</v>
      </c>
      <c r="AD38" s="2">
        <f t="shared" si="0"/>
        <v>0.39000000000000057</v>
      </c>
      <c r="AE38" s="137">
        <f t="shared" si="1"/>
        <v>7.022023619533968E-3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31.47</v>
      </c>
      <c r="Y39" s="40">
        <v>31.64</v>
      </c>
      <c r="Z39" s="40">
        <v>31.04</v>
      </c>
      <c r="AA39" s="362">
        <v>31.33</v>
      </c>
      <c r="AB39" s="94">
        <v>491100</v>
      </c>
      <c r="AC39" s="242">
        <v>31.33</v>
      </c>
      <c r="AD39" s="2">
        <f t="shared" si="0"/>
        <v>0.60000000000000142</v>
      </c>
      <c r="AE39" s="137">
        <f t="shared" si="1"/>
        <v>-4.4486812837623013E-3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35.75</v>
      </c>
      <c r="R40" s="34"/>
      <c r="T40" s="96" t="s">
        <v>98</v>
      </c>
      <c r="U40" s="128">
        <v>31.79</v>
      </c>
      <c r="W40" s="93">
        <v>42775</v>
      </c>
      <c r="X40" s="362">
        <v>31.14</v>
      </c>
      <c r="Y40" s="40">
        <v>31.56</v>
      </c>
      <c r="Z40" s="40">
        <v>31.02</v>
      </c>
      <c r="AA40" s="362">
        <v>31.47</v>
      </c>
      <c r="AB40" s="94">
        <v>597900</v>
      </c>
      <c r="AC40" s="242">
        <v>31.47</v>
      </c>
      <c r="AD40" s="2">
        <f t="shared" si="0"/>
        <v>0.53999999999999915</v>
      </c>
      <c r="AE40" s="137">
        <f t="shared" si="1"/>
        <v>1.2548262548262468E-2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35.425000000000004</v>
      </c>
      <c r="R41" s="34"/>
      <c r="T41" s="86" t="s">
        <v>99</v>
      </c>
      <c r="U41" s="129">
        <v>31.9</v>
      </c>
      <c r="W41" s="93">
        <v>42774</v>
      </c>
      <c r="X41" s="362">
        <v>30.82</v>
      </c>
      <c r="Y41" s="40">
        <v>31.19</v>
      </c>
      <c r="Z41" s="40">
        <v>30.72</v>
      </c>
      <c r="AA41" s="362">
        <v>31.08</v>
      </c>
      <c r="AB41" s="94">
        <v>950100</v>
      </c>
      <c r="AC41" s="242">
        <v>31.08</v>
      </c>
      <c r="AD41" s="2">
        <f t="shared" si="0"/>
        <v>0.47000000000000242</v>
      </c>
      <c r="AE41" s="137">
        <f t="shared" si="1"/>
        <v>1.073170731707318E-2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35.1</v>
      </c>
      <c r="R42" s="34"/>
      <c r="T42" s="86" t="s">
        <v>100</v>
      </c>
      <c r="U42" s="129" t="s">
        <v>129</v>
      </c>
      <c r="W42" s="93">
        <v>42773</v>
      </c>
      <c r="X42" s="362">
        <v>31.54</v>
      </c>
      <c r="Y42" s="40">
        <v>31.9</v>
      </c>
      <c r="Z42" s="40">
        <v>29.15</v>
      </c>
      <c r="AA42" s="362">
        <v>30.75</v>
      </c>
      <c r="AB42" s="94">
        <v>2003200</v>
      </c>
      <c r="AC42" s="242">
        <v>30.75</v>
      </c>
      <c r="AD42" s="2">
        <f t="shared" si="0"/>
        <v>2.75</v>
      </c>
      <c r="AE42" s="137">
        <f t="shared" si="1"/>
        <v>-4.4437538844002478E-2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34.774999999999999</v>
      </c>
      <c r="R43" s="82"/>
      <c r="T43" s="86" t="s">
        <v>101</v>
      </c>
      <c r="U43" s="129" t="s">
        <v>588</v>
      </c>
      <c r="W43" s="93">
        <v>42772</v>
      </c>
      <c r="X43" s="362">
        <v>31.72</v>
      </c>
      <c r="Y43" s="40">
        <v>32.26</v>
      </c>
      <c r="Z43" s="40">
        <v>31.58</v>
      </c>
      <c r="AA43" s="362">
        <v>32.18</v>
      </c>
      <c r="AB43" s="94">
        <v>704900</v>
      </c>
      <c r="AC43" s="242">
        <v>32.18</v>
      </c>
      <c r="AD43" s="2">
        <f t="shared" si="0"/>
        <v>0.67999999999999972</v>
      </c>
      <c r="AE43" s="137">
        <f t="shared" si="1"/>
        <v>1.0678391959799027E-2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34.450000000000003</v>
      </c>
      <c r="R44" s="82"/>
      <c r="T44" s="86" t="s">
        <v>102</v>
      </c>
      <c r="U44" s="129">
        <v>37.67</v>
      </c>
      <c r="W44" s="93">
        <v>42769</v>
      </c>
      <c r="X44" s="362">
        <v>31.43</v>
      </c>
      <c r="Y44" s="40">
        <v>32.03</v>
      </c>
      <c r="Z44" s="40">
        <v>31.37</v>
      </c>
      <c r="AA44" s="362">
        <v>31.84</v>
      </c>
      <c r="AB44" s="94">
        <v>503400</v>
      </c>
      <c r="AC44" s="242">
        <v>31.84</v>
      </c>
      <c r="AD44" s="2">
        <f t="shared" si="0"/>
        <v>0.66000000000000014</v>
      </c>
      <c r="AE44" s="137">
        <f t="shared" si="1"/>
        <v>1.1435832274459878E-2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34.125</v>
      </c>
      <c r="R45" s="82"/>
      <c r="T45" s="86" t="s">
        <v>103</v>
      </c>
      <c r="U45" s="129">
        <v>0.445183</v>
      </c>
      <c r="W45" s="93">
        <v>42768</v>
      </c>
      <c r="X45" s="362">
        <v>31.7</v>
      </c>
      <c r="Y45" s="40">
        <v>31.83</v>
      </c>
      <c r="Z45" s="40">
        <v>31.37</v>
      </c>
      <c r="AA45" s="362">
        <v>31.48</v>
      </c>
      <c r="AB45" s="94">
        <v>417200</v>
      </c>
      <c r="AC45" s="242">
        <v>31.48</v>
      </c>
      <c r="AD45" s="2">
        <f t="shared" si="0"/>
        <v>0.4599999999999973</v>
      </c>
      <c r="AE45" s="137">
        <f t="shared" si="1"/>
        <v>-5.3712480252764427E-3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33.800000000000004</v>
      </c>
      <c r="R46" s="82"/>
      <c r="T46" s="86" t="s">
        <v>122</v>
      </c>
      <c r="U46" s="231" t="s">
        <v>453</v>
      </c>
      <c r="W46" s="93">
        <v>42767</v>
      </c>
      <c r="X46" s="362">
        <v>31.89</v>
      </c>
      <c r="Y46" s="40">
        <v>32.17</v>
      </c>
      <c r="Z46" s="40">
        <v>31.47</v>
      </c>
      <c r="AA46" s="362">
        <v>31.65</v>
      </c>
      <c r="AB46" s="94">
        <v>357500</v>
      </c>
      <c r="AC46" s="242">
        <v>31.65</v>
      </c>
      <c r="AD46" s="2">
        <f t="shared" si="0"/>
        <v>0.70000000000000284</v>
      </c>
      <c r="AE46" s="137">
        <f t="shared" si="1"/>
        <v>-6.5913370998117449E-3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33.475000000000001</v>
      </c>
      <c r="R47" s="82"/>
      <c r="T47" s="86"/>
      <c r="U47" s="129"/>
      <c r="W47" s="93">
        <v>42766</v>
      </c>
      <c r="X47" s="362">
        <v>31.04</v>
      </c>
      <c r="Y47" s="40">
        <v>31.87</v>
      </c>
      <c r="Z47" s="40">
        <v>30.97</v>
      </c>
      <c r="AA47" s="362">
        <v>31.86</v>
      </c>
      <c r="AB47" s="94">
        <v>623000</v>
      </c>
      <c r="AC47" s="242">
        <v>31.86</v>
      </c>
      <c r="AD47" s="2">
        <f t="shared" si="0"/>
        <v>0.90000000000000213</v>
      </c>
      <c r="AE47" s="137">
        <f t="shared" si="1"/>
        <v>2.774193548387105E-2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33.15</v>
      </c>
      <c r="R48" s="82"/>
      <c r="T48" s="86" t="s">
        <v>105</v>
      </c>
      <c r="U48" s="129" t="s">
        <v>655</v>
      </c>
      <c r="W48" s="93">
        <v>42765</v>
      </c>
      <c r="X48" s="362">
        <v>31.05</v>
      </c>
      <c r="Y48" s="40">
        <v>31.15</v>
      </c>
      <c r="Z48" s="40">
        <v>30.82</v>
      </c>
      <c r="AA48" s="362">
        <v>31</v>
      </c>
      <c r="AB48" s="94">
        <v>453200</v>
      </c>
      <c r="AC48" s="242">
        <v>31</v>
      </c>
      <c r="AD48" s="2">
        <f t="shared" si="0"/>
        <v>0.32999999999999829</v>
      </c>
      <c r="AE48" s="137">
        <f t="shared" si="1"/>
        <v>-7.0467648942984518E-3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32.825000000000003</v>
      </c>
      <c r="R49" s="82"/>
      <c r="T49" s="86" t="s">
        <v>106</v>
      </c>
      <c r="U49" s="129" t="s">
        <v>348</v>
      </c>
      <c r="W49" s="93">
        <v>42762</v>
      </c>
      <c r="X49" s="362">
        <v>31.63</v>
      </c>
      <c r="Y49" s="40">
        <v>31.63</v>
      </c>
      <c r="Z49" s="40">
        <v>31.03</v>
      </c>
      <c r="AA49" s="362">
        <v>31.22</v>
      </c>
      <c r="AB49" s="94">
        <v>809200</v>
      </c>
      <c r="AC49" s="242">
        <v>31.22</v>
      </c>
      <c r="AD49" s="2">
        <f t="shared" si="0"/>
        <v>0.59999999999999787</v>
      </c>
      <c r="AE49" s="137">
        <f t="shared" si="1"/>
        <v>-9.2034274833386887E-3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32.5</v>
      </c>
      <c r="R50" s="82"/>
      <c r="T50" s="86" t="s">
        <v>107</v>
      </c>
      <c r="U50" s="130">
        <v>349106</v>
      </c>
      <c r="W50" s="93">
        <v>42761</v>
      </c>
      <c r="X50" s="362">
        <v>31.42</v>
      </c>
      <c r="Y50" s="40">
        <v>31.8</v>
      </c>
      <c r="Z50" s="40">
        <v>31.27</v>
      </c>
      <c r="AA50" s="362">
        <v>31.51</v>
      </c>
      <c r="AB50" s="94">
        <v>839400</v>
      </c>
      <c r="AC50" s="242">
        <v>31.51</v>
      </c>
      <c r="AD50" s="2">
        <f t="shared" si="0"/>
        <v>0.53000000000000114</v>
      </c>
      <c r="AE50" s="137">
        <f t="shared" si="1"/>
        <v>3.5031847133759619E-3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32.174999999999997</v>
      </c>
      <c r="R51" s="82"/>
      <c r="T51" s="86" t="s">
        <v>110</v>
      </c>
      <c r="U51" s="130">
        <v>511145</v>
      </c>
      <c r="W51" s="93">
        <v>42760</v>
      </c>
      <c r="X51" s="362">
        <v>31.65</v>
      </c>
      <c r="Y51" s="40">
        <v>31.83</v>
      </c>
      <c r="Z51" s="40">
        <v>31.38</v>
      </c>
      <c r="AA51" s="362">
        <v>31.4</v>
      </c>
      <c r="AB51" s="94">
        <v>807700</v>
      </c>
      <c r="AC51" s="242">
        <v>31.4</v>
      </c>
      <c r="AD51" s="2">
        <f t="shared" si="0"/>
        <v>0.44999999999999929</v>
      </c>
      <c r="AE51" s="137">
        <f t="shared" si="1"/>
        <v>-8.5254183770130387E-3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31.849999999999998</v>
      </c>
      <c r="R52" s="82"/>
      <c r="T52" s="86" t="s">
        <v>108</v>
      </c>
      <c r="U52" s="129" t="s">
        <v>656</v>
      </c>
      <c r="W52" s="93">
        <v>42759</v>
      </c>
      <c r="X52" s="362">
        <v>31.76</v>
      </c>
      <c r="Y52" s="40">
        <v>31.84</v>
      </c>
      <c r="Z52" s="40">
        <v>31.32</v>
      </c>
      <c r="AA52" s="362">
        <v>31.67</v>
      </c>
      <c r="AB52" s="94">
        <v>1254600</v>
      </c>
      <c r="AC52" s="242">
        <v>31.67</v>
      </c>
      <c r="AD52" s="2">
        <f t="shared" si="0"/>
        <v>0.51999999999999957</v>
      </c>
      <c r="AE52" s="137">
        <f t="shared" si="1"/>
        <v>-4.0880503144653524E-3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31.524999999999999</v>
      </c>
      <c r="R53" s="82"/>
      <c r="T53" s="86" t="s">
        <v>111</v>
      </c>
      <c r="U53" s="129">
        <v>15.28</v>
      </c>
      <c r="W53" s="93">
        <v>42758</v>
      </c>
      <c r="X53" s="362">
        <v>32.340000000000003</v>
      </c>
      <c r="Y53" s="40">
        <v>32.340000000000003</v>
      </c>
      <c r="Z53" s="40">
        <v>31.79</v>
      </c>
      <c r="AA53" s="362">
        <v>31.8</v>
      </c>
      <c r="AB53" s="94">
        <v>430400</v>
      </c>
      <c r="AC53" s="242">
        <v>31.8</v>
      </c>
      <c r="AD53" s="2">
        <f t="shared" si="0"/>
        <v>0.55000000000000426</v>
      </c>
      <c r="AE53" s="137">
        <f t="shared" si="1"/>
        <v>-1.8215498610682279E-2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31.2</v>
      </c>
      <c r="R54" s="82"/>
      <c r="T54" s="86" t="s">
        <v>112</v>
      </c>
      <c r="U54" s="129">
        <v>2.0699999999999998</v>
      </c>
      <c r="W54" s="93">
        <v>42755</v>
      </c>
      <c r="X54" s="362">
        <v>32.5</v>
      </c>
      <c r="Y54" s="40">
        <v>32.56</v>
      </c>
      <c r="Z54" s="40">
        <v>32.29</v>
      </c>
      <c r="AA54" s="362">
        <v>32.39</v>
      </c>
      <c r="AB54" s="94">
        <v>214600</v>
      </c>
      <c r="AC54" s="242">
        <v>32.39</v>
      </c>
      <c r="AD54" s="2">
        <f t="shared" si="0"/>
        <v>0.27000000000000313</v>
      </c>
      <c r="AE54" s="137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30.875</v>
      </c>
      <c r="R55" s="82"/>
      <c r="T55" s="86" t="s">
        <v>109</v>
      </c>
      <c r="U55" s="129" t="s">
        <v>123</v>
      </c>
      <c r="W55" s="93">
        <v>42754</v>
      </c>
      <c r="X55" s="362">
        <v>32.69</v>
      </c>
      <c r="Y55" s="40">
        <v>32.79</v>
      </c>
      <c r="Z55" s="40">
        <v>32.33</v>
      </c>
      <c r="AA55" s="362">
        <v>32.35</v>
      </c>
      <c r="AB55" s="94">
        <v>347500</v>
      </c>
      <c r="AC55" s="242">
        <v>32.35</v>
      </c>
      <c r="AD55" s="2">
        <f t="shared" si="0"/>
        <v>0.46000000000000085</v>
      </c>
      <c r="AE55" s="137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30.549999999999997</v>
      </c>
      <c r="R56" s="82"/>
      <c r="W56" s="93">
        <v>42753</v>
      </c>
      <c r="X56" s="362">
        <v>32.75</v>
      </c>
      <c r="Y56" s="40">
        <v>32.86</v>
      </c>
      <c r="Z56" s="40">
        <v>32.4</v>
      </c>
      <c r="AA56" s="362">
        <v>32.770000000000003</v>
      </c>
      <c r="AB56" s="94">
        <v>353000</v>
      </c>
      <c r="AC56" s="242">
        <v>32.770000000000003</v>
      </c>
      <c r="AD56" s="2">
        <f t="shared" si="0"/>
        <v>0.46000000000000085</v>
      </c>
      <c r="AE56" s="137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30.225000000000001</v>
      </c>
      <c r="R57" s="82"/>
      <c r="W57" s="93">
        <v>42752</v>
      </c>
      <c r="X57" s="362">
        <v>32.46</v>
      </c>
      <c r="Y57" s="40">
        <v>32.67</v>
      </c>
      <c r="Z57" s="40">
        <v>32.159999999999997</v>
      </c>
      <c r="AA57" s="362">
        <v>32.64</v>
      </c>
      <c r="AB57" s="94">
        <v>283300</v>
      </c>
      <c r="AC57" s="242">
        <v>32.64</v>
      </c>
      <c r="AD57" s="2">
        <f t="shared" si="0"/>
        <v>0.51000000000000512</v>
      </c>
      <c r="AE57" s="137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29.900000000000002</v>
      </c>
      <c r="R58" s="82"/>
      <c r="W58" s="93">
        <v>42748</v>
      </c>
      <c r="X58" s="362">
        <v>32.15</v>
      </c>
      <c r="Y58" s="40">
        <v>32.54</v>
      </c>
      <c r="Z58" s="40">
        <v>32.04</v>
      </c>
      <c r="AA58" s="362">
        <v>32.520000000000003</v>
      </c>
      <c r="AB58" s="94">
        <v>257000</v>
      </c>
      <c r="AC58" s="242">
        <v>32.520000000000003</v>
      </c>
      <c r="AD58" s="2">
        <f t="shared" si="0"/>
        <v>0.5</v>
      </c>
      <c r="AE58" s="137">
        <f t="shared" si="1"/>
        <v>1.2768607910308427E-2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29.574999999999999</v>
      </c>
      <c r="R59" s="82"/>
      <c r="W59" s="93">
        <v>42747</v>
      </c>
      <c r="X59" s="362">
        <v>31.7</v>
      </c>
      <c r="Y59" s="40">
        <v>32.15</v>
      </c>
      <c r="Z59" s="40">
        <v>31.61</v>
      </c>
      <c r="AA59" s="362">
        <v>32.11</v>
      </c>
      <c r="AB59" s="94">
        <v>244700</v>
      </c>
      <c r="AC59" s="242">
        <v>32.11</v>
      </c>
      <c r="AD59" s="2">
        <f t="shared" si="0"/>
        <v>0.53999999999999915</v>
      </c>
      <c r="AE59" s="137">
        <f t="shared" si="1"/>
        <v>8.1632653061223248E-3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29.25</v>
      </c>
      <c r="R60" s="82"/>
      <c r="W60" s="93">
        <v>42746</v>
      </c>
      <c r="X60" s="362">
        <v>32.090000000000003</v>
      </c>
      <c r="Y60" s="40">
        <v>32.24</v>
      </c>
      <c r="Z60" s="40">
        <v>31.69</v>
      </c>
      <c r="AA60" s="362">
        <v>31.85</v>
      </c>
      <c r="AB60" s="94">
        <v>292300</v>
      </c>
      <c r="AC60" s="242">
        <v>31.85</v>
      </c>
      <c r="AD60" s="2">
        <f t="shared" si="0"/>
        <v>0.55000000000000071</v>
      </c>
      <c r="AE60" s="137">
        <f t="shared" si="1"/>
        <v>-7.7881619937694158E-3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42745</v>
      </c>
      <c r="X61" s="362">
        <v>31.82</v>
      </c>
      <c r="Y61" s="40">
        <v>32.340000000000003</v>
      </c>
      <c r="Z61" s="40">
        <v>31.66</v>
      </c>
      <c r="AA61" s="362">
        <v>32.1</v>
      </c>
      <c r="AB61" s="94">
        <v>581000</v>
      </c>
      <c r="AC61" s="242">
        <v>32.1</v>
      </c>
      <c r="AD61" s="2">
        <f t="shared" si="0"/>
        <v>0.68000000000000327</v>
      </c>
      <c r="AE61" s="137">
        <f t="shared" si="1"/>
        <v>9.7514941805600941E-3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42744</v>
      </c>
      <c r="X62" s="362">
        <v>31.86</v>
      </c>
      <c r="Y62" s="40">
        <v>31.97</v>
      </c>
      <c r="Z62" s="40">
        <v>31.62</v>
      </c>
      <c r="AA62" s="362">
        <v>31.79</v>
      </c>
      <c r="AB62" s="94">
        <v>678600</v>
      </c>
      <c r="AC62" s="242">
        <v>31.79</v>
      </c>
      <c r="AD62" s="2">
        <f t="shared" si="0"/>
        <v>0.34999999999999787</v>
      </c>
      <c r="AE62" s="137">
        <f t="shared" si="1"/>
        <v>-6.2873310279787376E-4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42741</v>
      </c>
      <c r="X63" s="362">
        <v>31.12</v>
      </c>
      <c r="Y63" s="40">
        <v>31.82</v>
      </c>
      <c r="Z63" s="40">
        <v>31</v>
      </c>
      <c r="AA63" s="362">
        <v>31.81</v>
      </c>
      <c r="AB63" s="94">
        <v>376900</v>
      </c>
      <c r="AC63" s="242">
        <v>31.81</v>
      </c>
      <c r="AD63" s="2">
        <f t="shared" si="0"/>
        <v>0.82000000000000028</v>
      </c>
      <c r="AE63" s="137">
        <f t="shared" si="1"/>
        <v>2.2172236503855913E-2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42740</v>
      </c>
      <c r="X64" s="362">
        <v>31.12</v>
      </c>
      <c r="Y64" s="40">
        <v>31.55</v>
      </c>
      <c r="Z64" s="40">
        <v>31.03</v>
      </c>
      <c r="AA64" s="362">
        <v>31.12</v>
      </c>
      <c r="AB64" s="94">
        <v>871500</v>
      </c>
      <c r="AC64" s="242">
        <v>31.12</v>
      </c>
      <c r="AD64" s="2">
        <f t="shared" si="0"/>
        <v>0.51999999999999957</v>
      </c>
      <c r="AE64" s="137">
        <f t="shared" si="1"/>
        <v>3.2144005143042165E-4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42739</v>
      </c>
      <c r="X65" s="362">
        <v>31.05</v>
      </c>
      <c r="Y65" s="40">
        <v>31.65</v>
      </c>
      <c r="Z65" s="40">
        <v>30.96</v>
      </c>
      <c r="AA65" s="362">
        <v>31.11</v>
      </c>
      <c r="AB65" s="94">
        <v>895800</v>
      </c>
      <c r="AC65" s="242">
        <v>31.11</v>
      </c>
      <c r="AD65" s="2">
        <f t="shared" si="0"/>
        <v>0.68999999999999773</v>
      </c>
      <c r="AE65" s="137">
        <f t="shared" si="1"/>
        <v>9.6525096525090781E-4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42738</v>
      </c>
      <c r="X66" s="362">
        <v>30.41</v>
      </c>
      <c r="Y66" s="40">
        <v>31.08</v>
      </c>
      <c r="Z66" s="40">
        <v>30.26</v>
      </c>
      <c r="AA66" s="362">
        <v>31.08</v>
      </c>
      <c r="AB66" s="94">
        <v>572200</v>
      </c>
      <c r="AC66" s="242">
        <v>31.08</v>
      </c>
      <c r="AD66" s="2">
        <f t="shared" si="0"/>
        <v>0.81999999999999673</v>
      </c>
      <c r="AE66" s="137">
        <f t="shared" si="1"/>
        <v>2.3715415019762709E-2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42734</v>
      </c>
      <c r="X67" s="362">
        <v>30.42</v>
      </c>
      <c r="Y67" s="40">
        <v>30.48</v>
      </c>
      <c r="Z67" s="40">
        <v>30.21</v>
      </c>
      <c r="AA67" s="362">
        <v>30.36</v>
      </c>
      <c r="AB67" s="94">
        <v>304700</v>
      </c>
      <c r="AC67" s="242">
        <v>30.36</v>
      </c>
      <c r="AD67" s="2">
        <f t="shared" si="0"/>
        <v>0.26999999999999957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11" priority="31">
      <formula>F29&gt;0</formula>
    </cfRule>
    <cfRule type="expression" dxfId="1110" priority="32">
      <formula>F29&lt;0</formula>
    </cfRule>
  </conditionalFormatting>
  <conditionalFormatting sqref="F29 F31:F35">
    <cfRule type="expression" dxfId="1109" priority="33">
      <formula>F29&gt;0</formula>
    </cfRule>
    <cfRule type="expression" dxfId="1108" priority="34">
      <formula>F29&lt;0</formula>
    </cfRule>
  </conditionalFormatting>
  <conditionalFormatting sqref="H29 H31:H35">
    <cfRule type="expression" dxfId="1107" priority="29">
      <formula>H29&gt;0</formula>
    </cfRule>
    <cfRule type="expression" dxfId="1106" priority="30">
      <formula>H29&lt;0</formula>
    </cfRule>
  </conditionalFormatting>
  <conditionalFormatting sqref="F21:F28">
    <cfRule type="expression" dxfId="1105" priority="27">
      <formula>F21&gt;0</formula>
    </cfRule>
    <cfRule type="expression" dxfId="1104" priority="28">
      <formula>F21&lt;0</formula>
    </cfRule>
  </conditionalFormatting>
  <conditionalFormatting sqref="H21:H28">
    <cfRule type="expression" dxfId="1103" priority="25">
      <formula>H21&gt;0</formula>
    </cfRule>
    <cfRule type="expression" dxfId="1102" priority="26">
      <formula>H21&lt;0</formula>
    </cfRule>
  </conditionalFormatting>
  <conditionalFormatting sqref="Q8">
    <cfRule type="expression" dxfId="1101" priority="21">
      <formula>Q8&gt;0</formula>
    </cfRule>
    <cfRule type="expression" dxfId="1100" priority="22">
      <formula>Q8&lt;0</formula>
    </cfRule>
  </conditionalFormatting>
  <conditionalFormatting sqref="Q7">
    <cfRule type="expression" dxfId="1099" priority="23">
      <formula>Q7&gt;0</formula>
    </cfRule>
    <cfRule type="expression" dxfId="1098" priority="24">
      <formula>Q7&lt;0</formula>
    </cfRule>
  </conditionalFormatting>
  <conditionalFormatting sqref="F30">
    <cfRule type="expression" dxfId="1097" priority="19">
      <formula>F30&gt;0</formula>
    </cfRule>
    <cfRule type="expression" dxfId="1096" priority="20">
      <formula>F30&lt;0</formula>
    </cfRule>
  </conditionalFormatting>
  <conditionalFormatting sqref="H30">
    <cfRule type="expression" dxfId="1095" priority="17">
      <formula>H30&gt;0</formula>
    </cfRule>
    <cfRule type="expression" dxfId="1094" priority="18">
      <formula>H30&lt;0</formula>
    </cfRule>
  </conditionalFormatting>
  <conditionalFormatting sqref="F68 F70:F74">
    <cfRule type="expression" dxfId="1093" priority="13">
      <formula>F68&gt;0</formula>
    </cfRule>
    <cfRule type="expression" dxfId="1092" priority="14">
      <formula>F68&lt;0</formula>
    </cfRule>
  </conditionalFormatting>
  <conditionalFormatting sqref="F68 F70:F74">
    <cfRule type="expression" dxfId="1091" priority="15">
      <formula>F68&gt;0</formula>
    </cfRule>
    <cfRule type="expression" dxfId="1090" priority="16">
      <formula>F68&lt;0</formula>
    </cfRule>
  </conditionalFormatting>
  <conditionalFormatting sqref="H68 H70:H74">
    <cfRule type="expression" dxfId="1089" priority="11">
      <formula>H68&gt;0</formula>
    </cfRule>
    <cfRule type="expression" dxfId="1088" priority="12">
      <formula>H68&lt;0</formula>
    </cfRule>
  </conditionalFormatting>
  <conditionalFormatting sqref="F60:F67">
    <cfRule type="expression" dxfId="1087" priority="9">
      <formula>F60&gt;0</formula>
    </cfRule>
    <cfRule type="expression" dxfId="1086" priority="10">
      <formula>F60&lt;0</formula>
    </cfRule>
  </conditionalFormatting>
  <conditionalFormatting sqref="H60:H67">
    <cfRule type="expression" dxfId="1085" priority="7">
      <formula>H60&gt;0</formula>
    </cfRule>
    <cfRule type="expression" dxfId="1084" priority="8">
      <formula>H60&lt;0</formula>
    </cfRule>
  </conditionalFormatting>
  <conditionalFormatting sqref="F69">
    <cfRule type="expression" dxfId="1083" priority="5">
      <formula>F69&gt;0</formula>
    </cfRule>
    <cfRule type="expression" dxfId="1082" priority="6">
      <formula>F69&lt;0</formula>
    </cfRule>
  </conditionalFormatting>
  <conditionalFormatting sqref="H69">
    <cfRule type="expression" dxfId="1081" priority="3">
      <formula>H69&gt;0</formula>
    </cfRule>
    <cfRule type="expression" dxfId="1080" priority="4">
      <formula>H69&lt;0</formula>
    </cfRule>
  </conditionalFormatting>
  <conditionalFormatting sqref="Q10">
    <cfRule type="expression" dxfId="1079" priority="1">
      <formula>Q10&gt;0</formula>
    </cfRule>
    <cfRule type="expression" dxfId="107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7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30.43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7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30.43</v>
      </c>
      <c r="R4" s="499">
        <v>-7.1999999999999998E-3</v>
      </c>
      <c r="T4" s="162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7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7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7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7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7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7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7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7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7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7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7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7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7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7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7">
        <f t="shared" si="1"/>
        <v>6.5573770491811345E-4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7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7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7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7">
        <f t="shared" si="1"/>
        <v>-5.6031641397494836E-3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7">
        <f t="shared" si="1"/>
        <v>-5.5719436250409871E-3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7">
        <f t="shared" si="1"/>
        <v>7.5957727873183778E-3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7">
        <f t="shared" si="1"/>
        <v>8.6608927381746081E-3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7">
        <f t="shared" si="1"/>
        <v>-6.9467416473701915E-3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7">
        <f t="shared" si="1"/>
        <v>1.6476126429051829E-2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7">
        <f t="shared" si="1"/>
        <v>-1.6859504132231473E-2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7">
        <f t="shared" si="1"/>
        <v>-5.9152152481104503E-3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7">
        <f t="shared" si="1"/>
        <v>8.9522546419098514E-3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7">
        <f t="shared" si="1"/>
        <v>-4.2918454935622075E-3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7">
        <f t="shared" si="1"/>
        <v>-2.6341784655911082E-3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7">
        <f t="shared" si="1"/>
        <v>6.6291017567119415E-3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7">
        <f t="shared" si="1"/>
        <v>-5.2753049785689843E-3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7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7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7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7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3" t="s">
        <v>78</v>
      </c>
      <c r="P40" s="703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7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33.472999999999999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7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33.168700000000001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7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32.864400000000003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7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32.560099999999998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7">
        <f t="shared" si="1"/>
        <v>-1.0573534123678341E-2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32.255800000000001</v>
      </c>
      <c r="Q45" s="2"/>
      <c r="T45" s="92" t="s">
        <v>100</v>
      </c>
      <c r="U45" s="129" t="s">
        <v>657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7">
        <f t="shared" si="1"/>
        <v>-1.9187719859289354E-3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31.951499999999999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7">
        <f t="shared" si="1"/>
        <v>-5.0906776964683154E-3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31.647200000000002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7">
        <f t="shared" si="1"/>
        <v>7.3717948717948456E-3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31.3429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7">
        <f t="shared" si="1"/>
        <v>3.2061558191731621E-4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31.038599999999999</v>
      </c>
      <c r="Q49" s="2"/>
      <c r="T49" s="92" t="s">
        <v>122</v>
      </c>
      <c r="U49" s="129" t="s">
        <v>454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7">
        <f t="shared" si="1"/>
        <v>2.5715204114433732E-3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30.734300000000001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7">
        <f t="shared" si="1"/>
        <v>9.4094743672938908E-3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30.43</v>
      </c>
      <c r="Q51" s="2"/>
      <c r="T51" s="92" t="s">
        <v>105</v>
      </c>
      <c r="U51" s="129" t="s">
        <v>658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7">
        <f t="shared" si="1"/>
        <v>2.3240371845949515E-2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30.125699999999998</v>
      </c>
      <c r="Q52" s="2"/>
      <c r="T52" s="92" t="s">
        <v>106</v>
      </c>
      <c r="U52" s="129" t="s">
        <v>595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7">
        <f t="shared" si="1"/>
        <v>6.6445182724250706E-4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29.821400000000001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7">
        <f t="shared" si="1"/>
        <v>9.3896713615024829E-3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29.517099999999999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7">
        <f t="shared" si="1"/>
        <v>-1.6739203213926857E-3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29.212799999999998</v>
      </c>
      <c r="T55" s="92" t="s">
        <v>108</v>
      </c>
      <c r="U55" s="129" t="s">
        <v>659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7">
        <f t="shared" si="1"/>
        <v>8.4402430790007088E-3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28.9085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7">
        <f t="shared" si="1"/>
        <v>-1.5619807244931838E-2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28.604199999999999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7">
        <f t="shared" si="1"/>
        <v>1.1428571428571344E-2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28.299900000000001</v>
      </c>
      <c r="T58" s="92" t="s">
        <v>109</v>
      </c>
      <c r="U58" s="129" t="s">
        <v>596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7">
        <f t="shared" si="1"/>
        <v>-3.3500837520938909E-3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27.9956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7">
        <f t="shared" si="1"/>
        <v>7.4249071886602902E-3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27.691300000000002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7">
        <f t="shared" si="1"/>
        <v>-9.0301003344481767E-3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27.387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7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7">
        <f t="shared" si="1"/>
        <v>6.8259385665527805E-3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7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7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7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7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7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77" priority="11">
      <formula>F33&gt;0</formula>
    </cfRule>
    <cfRule type="expression" dxfId="1076" priority="12">
      <formula>F33&lt;0</formula>
    </cfRule>
  </conditionalFormatting>
  <conditionalFormatting sqref="Q7">
    <cfRule type="expression" dxfId="1075" priority="9">
      <formula>Q7&gt;0</formula>
    </cfRule>
    <cfRule type="expression" dxfId="1074" priority="10">
      <formula>Q7&lt;0</formula>
    </cfRule>
  </conditionalFormatting>
  <conditionalFormatting sqref="Q8">
    <cfRule type="expression" dxfId="1073" priority="7">
      <formula>Q8&gt;0</formula>
    </cfRule>
    <cfRule type="expression" dxfId="1072" priority="8">
      <formula>Q8&lt;0</formula>
    </cfRule>
  </conditionalFormatting>
  <conditionalFormatting sqref="F25:F32">
    <cfRule type="expression" dxfId="1071" priority="5">
      <formula>F25&gt;0</formula>
    </cfRule>
    <cfRule type="expression" dxfId="1070" priority="6">
      <formula>F25&lt;0</formula>
    </cfRule>
  </conditionalFormatting>
  <conditionalFormatting sqref="H25:H32">
    <cfRule type="expression" dxfId="1069" priority="3">
      <formula>H25&gt;0</formula>
    </cfRule>
    <cfRule type="expression" dxfId="1068" priority="4">
      <formula>H25&lt;0</formula>
    </cfRule>
  </conditionalFormatting>
  <conditionalFormatting sqref="Q10">
    <cfRule type="expression" dxfId="1067" priority="1">
      <formula>Q10&gt;0</formula>
    </cfRule>
    <cfRule type="expression" dxfId="106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4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 t="shared" ref="K2:K8" si="1">I2*H2-J2</f>
        <v>2197.4499999999998</v>
      </c>
      <c r="L2" s="73"/>
      <c r="M2" s="3"/>
      <c r="O2" s="11" t="s">
        <v>57</v>
      </c>
      <c r="Q2">
        <f>C18-H18</f>
        <v>300</v>
      </c>
      <c r="T2" s="1" t="s">
        <v>487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7">
        <f>AC2/AC3-1</f>
        <v>2.0822752666328048E-2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 t="shared" si="1"/>
        <v>2121.9499999999998</v>
      </c>
      <c r="L3" s="4"/>
      <c r="M3" s="4"/>
      <c r="O3" s="11" t="s">
        <v>58</v>
      </c>
      <c r="Q3" s="490">
        <f>IF(Q2=0, Q4, (F18-K18-M18)/Q2)</f>
        <v>19.12970000000001</v>
      </c>
      <c r="T3" s="598" t="s">
        <v>516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2">Y3-Z3</f>
        <v>0.96000000000000085</v>
      </c>
      <c r="AE3" s="137">
        <f t="shared" ref="AE3:AE66" si="3">AC3/AC4-1</f>
        <v>-3.7163814180928956E-2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 t="shared" si="1"/>
        <v>2157.9499999999998</v>
      </c>
      <c r="L4" s="4"/>
      <c r="M4" s="4"/>
      <c r="O4" s="11" t="s">
        <v>66</v>
      </c>
      <c r="Q4" s="431">
        <v>21.16</v>
      </c>
      <c r="R4" s="499">
        <v>-1.4E-3</v>
      </c>
      <c r="T4" s="162" t="s">
        <v>517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2"/>
        <v>1.25</v>
      </c>
      <c r="AE4" s="137">
        <f t="shared" si="3"/>
        <v>3.2306915699141792E-2</v>
      </c>
    </row>
    <row r="5" spans="1:31" x14ac:dyDescent="0.25">
      <c r="A5" s="1">
        <v>42741</v>
      </c>
      <c r="B5" s="45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4">
        <v>42828</v>
      </c>
      <c r="H5" s="81">
        <v>200</v>
      </c>
      <c r="I5" s="44">
        <v>19.98</v>
      </c>
      <c r="J5" s="44">
        <v>1.0900000000000001</v>
      </c>
      <c r="K5" s="44">
        <f t="shared" si="1"/>
        <v>3994.91</v>
      </c>
      <c r="L5" s="4"/>
      <c r="M5" s="4"/>
      <c r="O5" s="11" t="s">
        <v>67</v>
      </c>
      <c r="Q5" s="3">
        <f>Q4*Q2</f>
        <v>6348</v>
      </c>
      <c r="T5" t="s">
        <v>518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2"/>
        <v>0.56000000000000227</v>
      </c>
      <c r="AE5" s="137">
        <f t="shared" si="3"/>
        <v>8.6558044806517298E-3</v>
      </c>
    </row>
    <row r="6" spans="1:31" x14ac:dyDescent="0.25">
      <c r="B6" s="454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4">
        <v>42828</v>
      </c>
      <c r="H6" s="81">
        <v>200</v>
      </c>
      <c r="I6" s="44">
        <v>20.71</v>
      </c>
      <c r="J6" s="44">
        <v>0.09</v>
      </c>
      <c r="K6" s="44">
        <f t="shared" si="1"/>
        <v>4141.91</v>
      </c>
      <c r="L6" s="4"/>
      <c r="M6" s="4"/>
      <c r="O6" s="11" t="s">
        <v>64</v>
      </c>
      <c r="Q6" s="2">
        <f>Q3*Q2</f>
        <v>5738.9100000000035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2"/>
        <v>0.78999999999999915</v>
      </c>
      <c r="AE6" s="137">
        <f t="shared" si="3"/>
        <v>2.344971339239188E-2</v>
      </c>
    </row>
    <row r="7" spans="1:31" x14ac:dyDescent="0.25">
      <c r="B7" s="454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4">
        <v>42830</v>
      </c>
      <c r="H7" s="81">
        <v>100</v>
      </c>
      <c r="I7" s="44">
        <v>20.04</v>
      </c>
      <c r="J7" s="44">
        <v>0.04</v>
      </c>
      <c r="K7" s="44">
        <f t="shared" si="1"/>
        <v>2003.96</v>
      </c>
      <c r="L7" s="4"/>
      <c r="M7" s="4"/>
      <c r="O7" s="11" t="s">
        <v>181</v>
      </c>
      <c r="Q7" s="2">
        <f>Q10+Q8</f>
        <v>954.06999999999698</v>
      </c>
      <c r="R7" s="30">
        <v>42849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2"/>
        <v>0.5</v>
      </c>
      <c r="AE7" s="137">
        <f t="shared" si="3"/>
        <v>2.3466666666666747E-2</v>
      </c>
    </row>
    <row r="8" spans="1:31" x14ac:dyDescent="0.25">
      <c r="B8" s="454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54">
        <v>42831</v>
      </c>
      <c r="H8" s="81">
        <v>100</v>
      </c>
      <c r="I8" s="44">
        <v>20.420000000000002</v>
      </c>
      <c r="J8" s="44">
        <v>0.04</v>
      </c>
      <c r="K8" s="44">
        <f t="shared" si="1"/>
        <v>2041.9600000000003</v>
      </c>
      <c r="L8" s="4"/>
      <c r="M8" s="4"/>
      <c r="O8" s="11" t="s">
        <v>183</v>
      </c>
      <c r="P8" s="34"/>
      <c r="Q8" s="2">
        <f>K18+M18-F18+Q2*Q4</f>
        <v>609.08999999999651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2"/>
        <v>0.30000000000000071</v>
      </c>
      <c r="AE8" s="137">
        <f t="shared" si="3"/>
        <v>1.0237068965517349E-2</v>
      </c>
    </row>
    <row r="9" spans="1:31" x14ac:dyDescent="0.25">
      <c r="B9" s="454">
        <v>42768</v>
      </c>
      <c r="C9" s="7">
        <v>100</v>
      </c>
      <c r="D9" s="44">
        <v>20.68</v>
      </c>
      <c r="E9" s="44">
        <v>0</v>
      </c>
      <c r="F9" s="44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0.10613339466902184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2"/>
        <v>0.22999999999999687</v>
      </c>
      <c r="AE9" s="137">
        <f t="shared" si="3"/>
        <v>-9.0763481046450822E-3</v>
      </c>
    </row>
    <row r="10" spans="1:31" x14ac:dyDescent="0.25">
      <c r="B10" s="454">
        <v>42773</v>
      </c>
      <c r="C10" s="7">
        <v>100</v>
      </c>
      <c r="D10" s="44">
        <v>19.48</v>
      </c>
      <c r="E10" s="44">
        <v>0</v>
      </c>
      <c r="F10" s="44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2"/>
        <v>0.32999999999999829</v>
      </c>
      <c r="AE10" s="137">
        <f t="shared" si="3"/>
        <v>-7.9449152542372392E-3</v>
      </c>
    </row>
    <row r="11" spans="1:31" x14ac:dyDescent="0.25">
      <c r="B11" s="498">
        <v>42816</v>
      </c>
      <c r="C11" s="4">
        <v>200</v>
      </c>
      <c r="D11" s="3">
        <v>18.8</v>
      </c>
      <c r="E11" s="3">
        <v>0</v>
      </c>
      <c r="F11" s="3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2"/>
        <v>0.41000000000000014</v>
      </c>
      <c r="AE11" s="137">
        <f t="shared" si="3"/>
        <v>5.86041555673944E-3</v>
      </c>
    </row>
    <row r="12" spans="1:31" x14ac:dyDescent="0.25">
      <c r="B12" s="498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2"/>
        <v>0.50999999999999801</v>
      </c>
      <c r="AE12" s="137">
        <f t="shared" si="3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2"/>
        <v>0.40000000000000213</v>
      </c>
      <c r="AE13" s="137">
        <f t="shared" si="3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2"/>
        <v>0.28999999999999915</v>
      </c>
      <c r="AE14" s="137">
        <f t="shared" si="3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2"/>
        <v>0.30999999999999872</v>
      </c>
      <c r="AE15" s="137">
        <f t="shared" si="3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2"/>
        <v>0.2099999999999973</v>
      </c>
      <c r="AE16" s="137">
        <f t="shared" si="3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2"/>
        <v>0.35000000000000142</v>
      </c>
      <c r="AE17" s="137">
        <f t="shared" si="3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SUM(H2:H8)</f>
        <v>900</v>
      </c>
      <c r="I18" s="18"/>
      <c r="J18" s="18"/>
      <c r="K18" s="18">
        <f>SUM(K2:K8)</f>
        <v>18660.089999999997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2"/>
        <v>0.40000000000000213</v>
      </c>
      <c r="AE18" s="137">
        <f t="shared" si="3"/>
        <v>3.6591740721381161E-3</v>
      </c>
    </row>
    <row r="19" spans="1:31" ht="15.75" thickBot="1" x14ac:dyDescent="0.3">
      <c r="A19" s="353" t="s">
        <v>197</v>
      </c>
      <c r="B19" s="354"/>
      <c r="C19" s="355">
        <f>SumByColor($A$19,C2:C17)</f>
        <v>900</v>
      </c>
      <c r="D19" s="355"/>
      <c r="E19" s="355"/>
      <c r="F19" s="356">
        <f>SumByColor($A$19,F2:F17)</f>
        <v>18671</v>
      </c>
      <c r="G19" s="355"/>
      <c r="H19" s="355">
        <f>SumByColor($A$19,H2:H17)</f>
        <v>900</v>
      </c>
      <c r="I19" s="355"/>
      <c r="J19" s="355"/>
      <c r="K19" s="356">
        <f>SumByColor($A$19,K2:K17)</f>
        <v>18660</v>
      </c>
      <c r="L19" s="355"/>
      <c r="M19" s="356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2"/>
        <v>0.78999999999999915</v>
      </c>
      <c r="AE19" s="137">
        <f t="shared" si="3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2"/>
        <v>0.49000000000000199</v>
      </c>
      <c r="AE20" s="137">
        <f t="shared" si="3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2"/>
        <v>0.44999999999999929</v>
      </c>
      <c r="AE21" s="137">
        <f t="shared" si="3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2"/>
        <v>0.66000000000000014</v>
      </c>
      <c r="AE22" s="137">
        <f t="shared" si="3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2"/>
        <v>0.37000000000000099</v>
      </c>
      <c r="AE23" s="137">
        <f t="shared" si="3"/>
        <v>5.2521008403361158E-3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2"/>
        <v>0.73000000000000043</v>
      </c>
      <c r="AE24" s="137">
        <f t="shared" si="3"/>
        <v>1.115241635687747E-2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4">C25*(E25-D25)</f>
        <v>382</v>
      </c>
      <c r="G25" s="40">
        <f t="shared" ref="G25:G40" si="5">D25*C25</f>
        <v>4382</v>
      </c>
      <c r="H25" s="230">
        <f t="shared" ref="H25:H40" si="6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2"/>
        <v>1.6999999999999993</v>
      </c>
      <c r="AE25" s="137">
        <f t="shared" si="3"/>
        <v>-2.8379772961816374E-2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4"/>
        <v>-164.99999999999915</v>
      </c>
      <c r="G26" s="40">
        <f t="shared" si="5"/>
        <v>6495</v>
      </c>
      <c r="H26" s="230">
        <f t="shared" si="6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2"/>
        <v>0.35000000000000142</v>
      </c>
      <c r="AE26" s="137">
        <f t="shared" si="3"/>
        <v>-3.5989717223650075E-3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4"/>
        <v>98.440000000000083</v>
      </c>
      <c r="G27" s="40">
        <f t="shared" si="5"/>
        <v>4297.5600000000004</v>
      </c>
      <c r="H27" s="230">
        <f t="shared" si="6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2"/>
        <v>0.53000000000000114</v>
      </c>
      <c r="AE27" s="137">
        <f t="shared" si="3"/>
        <v>5.1440329218088721E-4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4"/>
        <v>64.440000000000097</v>
      </c>
      <c r="G28" s="40">
        <f t="shared" si="5"/>
        <v>6403.5599999999995</v>
      </c>
      <c r="H28" s="230">
        <f t="shared" si="6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2"/>
        <v>0.38000000000000256</v>
      </c>
      <c r="AE28" s="137">
        <f t="shared" si="3"/>
        <v>-1.4698428788646689E-2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4"/>
        <v>-133.55999999999995</v>
      </c>
      <c r="G29" s="40">
        <f t="shared" si="5"/>
        <v>6403.5599999999995</v>
      </c>
      <c r="H29" s="230">
        <f t="shared" si="6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2"/>
        <v>0.47000000000000242</v>
      </c>
      <c r="AE29" s="137">
        <f t="shared" si="3"/>
        <v>1.4395886889460252E-2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4"/>
        <v>-229.56000000000003</v>
      </c>
      <c r="G30" s="40">
        <f t="shared" si="5"/>
        <v>6403.5599999999995</v>
      </c>
      <c r="H30" s="230">
        <f t="shared" si="6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2"/>
        <v>0.32999999999999829</v>
      </c>
      <c r="AE30" s="137">
        <f t="shared" si="3"/>
        <v>2.5773195876288568E-3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4"/>
        <v>-297.55200000000031</v>
      </c>
      <c r="G31" s="40">
        <f t="shared" si="5"/>
        <v>8421.5519999999997</v>
      </c>
      <c r="H31" s="230">
        <f t="shared" si="6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2"/>
        <v>0.33999999999999986</v>
      </c>
      <c r="AE31" s="137">
        <f t="shared" si="3"/>
        <v>3.6213140196585947E-3</v>
      </c>
    </row>
    <row r="32" spans="1:31" x14ac:dyDescent="0.25">
      <c r="A32" t="s">
        <v>362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4"/>
        <v>-301.54799999999898</v>
      </c>
      <c r="G32" s="40">
        <f t="shared" si="5"/>
        <v>12457.548000000001</v>
      </c>
      <c r="H32" s="230">
        <f t="shared" si="6"/>
        <v>-2.4206047610653314E-2</v>
      </c>
      <c r="I32" s="40" t="s">
        <v>355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2"/>
        <v>0.33000000000000185</v>
      </c>
      <c r="AE32" s="137">
        <f t="shared" si="3"/>
        <v>5.2002080083202173E-3</v>
      </c>
    </row>
    <row r="33" spans="1:31" x14ac:dyDescent="0.25">
      <c r="A33" t="s">
        <v>362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4"/>
        <v>76.452000000000453</v>
      </c>
      <c r="G33" s="40">
        <f t="shared" si="5"/>
        <v>12457.548000000001</v>
      </c>
      <c r="H33" s="230">
        <f t="shared" si="6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2"/>
        <v>0.39000000000000057</v>
      </c>
      <c r="AE33" s="137">
        <f t="shared" si="3"/>
        <v>5.2029136316344982E-4</v>
      </c>
    </row>
    <row r="34" spans="1:31" x14ac:dyDescent="0.25">
      <c r="A34" t="s">
        <v>396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4"/>
        <v>-109.54800000000091</v>
      </c>
      <c r="G34" s="40">
        <f t="shared" si="5"/>
        <v>12457.548000000001</v>
      </c>
      <c r="H34" s="230">
        <f t="shared" si="6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2"/>
        <v>0.33000000000000185</v>
      </c>
      <c r="AE34" s="137">
        <f t="shared" si="3"/>
        <v>-9.2783505154638846E-3</v>
      </c>
    </row>
    <row r="35" spans="1:31" x14ac:dyDescent="0.25">
      <c r="A35" t="s">
        <v>407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4"/>
        <v>342.34799999999979</v>
      </c>
      <c r="G35" s="40">
        <f t="shared" si="5"/>
        <v>8177.652</v>
      </c>
      <c r="H35" s="230">
        <f t="shared" si="6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2"/>
        <v>1.2899999999999991</v>
      </c>
      <c r="AE35" s="137">
        <f t="shared" si="3"/>
        <v>2.9723991507430991E-2</v>
      </c>
    </row>
    <row r="36" spans="1:31" x14ac:dyDescent="0.25">
      <c r="A36" t="s">
        <v>416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4"/>
        <v>14.350000000000307</v>
      </c>
      <c r="G36" s="40">
        <f t="shared" si="5"/>
        <v>10245.65</v>
      </c>
      <c r="H36" s="230">
        <f t="shared" si="6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2"/>
        <v>0.4599999999999973</v>
      </c>
      <c r="AE36" s="137">
        <f t="shared" si="3"/>
        <v>-1.9771071800208095E-2</v>
      </c>
    </row>
    <row r="37" spans="1:31" x14ac:dyDescent="0.25">
      <c r="A37" t="s">
        <v>438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4"/>
        <v>-427.64999999999986</v>
      </c>
      <c r="G37" s="40">
        <f t="shared" si="5"/>
        <v>12193.65</v>
      </c>
      <c r="H37" s="230">
        <f t="shared" si="6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2"/>
        <v>0.37999999999999901</v>
      </c>
      <c r="AE37" s="137">
        <f t="shared" si="3"/>
        <v>-5.2002080083213276E-4</v>
      </c>
    </row>
    <row r="38" spans="1:31" x14ac:dyDescent="0.25">
      <c r="A38" t="s">
        <v>362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4"/>
        <v>-151.64999999999935</v>
      </c>
      <c r="G38" s="40">
        <f t="shared" si="5"/>
        <v>12193.65</v>
      </c>
      <c r="H38" s="230">
        <f t="shared" si="6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2"/>
        <v>1.0199999999999996</v>
      </c>
      <c r="AE38" s="137">
        <f t="shared" si="3"/>
        <v>-4.1853512705530616E-2</v>
      </c>
    </row>
    <row r="39" spans="1:31" x14ac:dyDescent="0.25">
      <c r="A39" t="s">
        <v>362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4"/>
        <v>-655.6499999999993</v>
      </c>
      <c r="G39" s="40">
        <f t="shared" si="5"/>
        <v>12193.65</v>
      </c>
      <c r="H39" s="230">
        <f t="shared" si="6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2"/>
        <v>0.53999999999999915</v>
      </c>
      <c r="AE39" s="137">
        <f t="shared" si="3"/>
        <v>2.0335536349771255E-2</v>
      </c>
    </row>
    <row r="40" spans="1:31" ht="20.25" thickBot="1" x14ac:dyDescent="0.35">
      <c r="A40" t="s">
        <v>467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4"/>
        <v>-661.6500000000002</v>
      </c>
      <c r="G40" s="40">
        <f t="shared" si="5"/>
        <v>12193.65</v>
      </c>
      <c r="H40" s="230">
        <f t="shared" si="6"/>
        <v>-5.4261849405223231E-2</v>
      </c>
      <c r="I40" s="40"/>
      <c r="J40" s="40"/>
      <c r="O40" s="703" t="s">
        <v>78</v>
      </c>
      <c r="P40" s="703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2"/>
        <v>0.94999999999999929</v>
      </c>
      <c r="AE40" s="137">
        <f t="shared" si="3"/>
        <v>-3.0556924593395651E-2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7">C41*(E41-D41)</f>
        <v>-481.64999999999975</v>
      </c>
      <c r="G41" s="40">
        <f t="shared" ref="G41" si="8">D41*C41</f>
        <v>12193.65</v>
      </c>
      <c r="H41" s="230">
        <f t="shared" ref="H41" si="9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23.276000000000003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2"/>
        <v>0.98999999999999844</v>
      </c>
      <c r="AE41" s="137">
        <f t="shared" si="3"/>
        <v>3.4676185619581856E-2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10">C42*(E42-D42)</f>
        <v>-673.65</v>
      </c>
      <c r="G42" s="40">
        <f t="shared" ref="G42" si="11">D42*C42</f>
        <v>12193.65</v>
      </c>
      <c r="H42" s="230">
        <f t="shared" ref="H42" si="12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3">O42*$Q$4</f>
        <v>23.064400000000003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2"/>
        <v>0.65000000000000213</v>
      </c>
      <c r="AE42" s="137">
        <f t="shared" si="3"/>
        <v>-1.9500000000000073E-2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4">C43*(E43-D43)</f>
        <v>-937.68000000000029</v>
      </c>
      <c r="G43" s="40">
        <f t="shared" ref="G43" si="15">D43*C43</f>
        <v>15953.68</v>
      </c>
      <c r="H43" s="230">
        <f t="shared" ref="H43" si="16">(E43-D43)/D43</f>
        <v>-5.8775154071035667E-2</v>
      </c>
      <c r="I43" s="40"/>
      <c r="J43" s="40">
        <v>-593</v>
      </c>
      <c r="O43" s="82">
        <v>1.08</v>
      </c>
      <c r="P43" s="82">
        <f t="shared" si="13"/>
        <v>22.852800000000002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2"/>
        <v>0.30999999999999872</v>
      </c>
      <c r="AE43" s="137">
        <f t="shared" si="3"/>
        <v>-5.9642147117296984E-3</v>
      </c>
    </row>
    <row r="44" spans="1:31" x14ac:dyDescent="0.25">
      <c r="B44" s="192">
        <v>42828</v>
      </c>
      <c r="C44" s="10">
        <v>400</v>
      </c>
      <c r="D44" s="199">
        <v>19.542000000000002</v>
      </c>
      <c r="E44" s="40">
        <v>20.45</v>
      </c>
      <c r="F44" s="40">
        <f t="shared" ref="F44:F47" si="17">C44*(E44-D44)</f>
        <v>363.19999999999908</v>
      </c>
      <c r="G44" s="40">
        <f t="shared" ref="G44:G47" si="18">D44*C44</f>
        <v>7816.8000000000011</v>
      </c>
      <c r="H44" s="230">
        <f t="shared" ref="H44:H47" si="19">(E44-D44)/D44</f>
        <v>4.6464026199979407E-2</v>
      </c>
      <c r="I44" s="40"/>
      <c r="J44" s="40">
        <v>708</v>
      </c>
      <c r="O44" s="82">
        <v>1.07</v>
      </c>
      <c r="P44" s="82">
        <f t="shared" si="13"/>
        <v>22.641200000000001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2"/>
        <v>0.73999999999999844</v>
      </c>
      <c r="AE44" s="137">
        <f t="shared" si="3"/>
        <v>-1.9493177387914118E-2</v>
      </c>
    </row>
    <row r="45" spans="1:31" x14ac:dyDescent="0.25">
      <c r="A45">
        <v>200</v>
      </c>
      <c r="B45" s="192">
        <v>42829</v>
      </c>
      <c r="C45" s="10">
        <v>500</v>
      </c>
      <c r="D45" s="199">
        <v>19.57</v>
      </c>
      <c r="E45" s="40">
        <v>19.690000000000001</v>
      </c>
      <c r="F45" s="40">
        <f t="shared" si="17"/>
        <v>60.000000000000497</v>
      </c>
      <c r="G45" s="40">
        <f t="shared" si="18"/>
        <v>9785</v>
      </c>
      <c r="H45" s="230">
        <f t="shared" si="19"/>
        <v>6.1318344404701578E-3</v>
      </c>
      <c r="I45" s="40"/>
      <c r="J45" s="40">
        <v>405</v>
      </c>
      <c r="O45" s="82">
        <v>1.06</v>
      </c>
      <c r="P45" s="82">
        <f t="shared" si="13"/>
        <v>22.429600000000001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2"/>
        <v>0.67999999999999972</v>
      </c>
      <c r="AE45" s="137">
        <f t="shared" si="3"/>
        <v>-3.3898305084745672E-2</v>
      </c>
    </row>
    <row r="46" spans="1:31" x14ac:dyDescent="0.25">
      <c r="A46">
        <v>100</v>
      </c>
      <c r="B46" s="192">
        <v>42830</v>
      </c>
      <c r="C46" s="10">
        <v>400</v>
      </c>
      <c r="D46" s="199">
        <v>19.452000000000002</v>
      </c>
      <c r="E46" s="40">
        <v>20.100000000000001</v>
      </c>
      <c r="F46" s="40">
        <f t="shared" si="17"/>
        <v>259.19999999999987</v>
      </c>
      <c r="G46" s="40">
        <f t="shared" si="18"/>
        <v>7780.8000000000011</v>
      </c>
      <c r="H46" s="230">
        <f t="shared" si="19"/>
        <v>3.3312769895126444E-2</v>
      </c>
      <c r="I46" s="40"/>
      <c r="J46" s="40">
        <v>604</v>
      </c>
      <c r="O46" s="82">
        <v>1.05</v>
      </c>
      <c r="P46" s="82">
        <f t="shared" si="13"/>
        <v>22.218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2"/>
        <v>0.35000000000000142</v>
      </c>
      <c r="AE46" s="137">
        <f t="shared" si="3"/>
        <v>-2.8169014084508115E-3</v>
      </c>
    </row>
    <row r="47" spans="1:31" x14ac:dyDescent="0.25">
      <c r="A47">
        <v>0</v>
      </c>
      <c r="B47" s="192">
        <v>42836</v>
      </c>
      <c r="C47" s="7">
        <v>300</v>
      </c>
      <c r="D47" s="78">
        <v>19.13</v>
      </c>
      <c r="E47" s="40">
        <v>21.91</v>
      </c>
      <c r="F47" s="40">
        <f t="shared" si="17"/>
        <v>834.00000000000034</v>
      </c>
      <c r="G47" s="40">
        <f t="shared" si="18"/>
        <v>5739</v>
      </c>
      <c r="H47" s="230">
        <f t="shared" si="19"/>
        <v>0.14532148457919505</v>
      </c>
      <c r="I47" s="40"/>
      <c r="J47" s="40">
        <v>1179</v>
      </c>
      <c r="O47" s="82">
        <v>1.04</v>
      </c>
      <c r="P47" s="82">
        <f>O47*$Q$4</f>
        <v>22.006399999999999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2"/>
        <v>1.5100000000000016</v>
      </c>
      <c r="AE47" s="137">
        <f t="shared" si="3"/>
        <v>5.4455445544554504E-2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82">
        <v>1.03</v>
      </c>
      <c r="P48" s="82">
        <f t="shared" si="13"/>
        <v>21.794800000000002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2"/>
        <v>0.57000000000000028</v>
      </c>
      <c r="AE48" s="137">
        <f t="shared" si="3"/>
        <v>-1.8464528668610258E-2</v>
      </c>
    </row>
    <row r="49" spans="1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82">
        <v>1.02</v>
      </c>
      <c r="P49" s="82">
        <f t="shared" si="13"/>
        <v>21.583200000000001</v>
      </c>
      <c r="Q49" s="2"/>
      <c r="T49" s="92" t="s">
        <v>122</v>
      </c>
      <c r="U49" s="129" t="s">
        <v>563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2"/>
        <v>0.42000000000000171</v>
      </c>
      <c r="AE49" s="137">
        <f t="shared" si="3"/>
        <v>-1.057692307692315E-2</v>
      </c>
    </row>
    <row r="50" spans="1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82">
        <v>1.01</v>
      </c>
      <c r="P50" s="82">
        <f t="shared" si="13"/>
        <v>21.371600000000001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2"/>
        <v>0.28000000000000114</v>
      </c>
      <c r="AE50" s="137">
        <f t="shared" si="3"/>
        <v>-4.3082814743896636E-3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3"/>
        <v>21.16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2"/>
        <v>0.42000000000000171</v>
      </c>
      <c r="AE51" s="137">
        <f t="shared" si="3"/>
        <v>7.232401157184265E-3</v>
      </c>
    </row>
    <row r="52" spans="1:31" x14ac:dyDescent="0.25">
      <c r="O52" s="82">
        <v>0.99</v>
      </c>
      <c r="P52" s="82">
        <f t="shared" si="13"/>
        <v>20.948399999999999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2"/>
        <v>0.91000000000000014</v>
      </c>
      <c r="AE52" s="137">
        <f t="shared" si="3"/>
        <v>3.0815109343936165E-2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3"/>
        <v>20.736799999999999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2"/>
        <v>0.2099999999999973</v>
      </c>
      <c r="AE53" s="137">
        <f t="shared" si="3"/>
        <v>-4.967709885741467E-4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3"/>
        <v>20.525199999999998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2"/>
        <v>0.31000000000000227</v>
      </c>
      <c r="AE54" s="137">
        <f t="shared" si="3"/>
        <v>-6.4165844027641583E-3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3"/>
        <v>20.313600000000001</v>
      </c>
      <c r="T55" s="92" t="s">
        <v>108</v>
      </c>
      <c r="U55" s="129" t="s">
        <v>553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2"/>
        <v>0.59999999999999787</v>
      </c>
      <c r="AE55" s="137">
        <f t="shared" si="3"/>
        <v>-9.7751710654936375E-3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3"/>
        <v>20.102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2"/>
        <v>0.51999999999999957</v>
      </c>
      <c r="AE56" s="137">
        <f t="shared" si="3"/>
        <v>-1.2548262548262468E-2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3"/>
        <v>19.8904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2"/>
        <v>0.50999999999999801</v>
      </c>
      <c r="AE57" s="137">
        <f t="shared" si="3"/>
        <v>5.8252427184464217E-3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3"/>
        <v>19.678800000000003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2"/>
        <v>0.5</v>
      </c>
      <c r="AE58" s="137">
        <f t="shared" si="3"/>
        <v>-9.6993210475260216E-4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3"/>
        <v>19.467200000000002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2"/>
        <v>0.64999999999999858</v>
      </c>
      <c r="AE59" s="137">
        <f t="shared" si="3"/>
        <v>1.5263417035942917E-2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3"/>
        <v>19.255600000000001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2"/>
        <v>0.55999999999999872</v>
      </c>
      <c r="AE60" s="137">
        <f t="shared" si="3"/>
        <v>-1.3119533527696792E-2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3"/>
        <v>19.044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2"/>
        <v>0.53999999999999915</v>
      </c>
      <c r="AE61" s="137">
        <f t="shared" si="3"/>
        <v>-2.0000000000000129E-2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2"/>
        <v>0.28999999999999915</v>
      </c>
      <c r="AE62" s="137">
        <f t="shared" si="3"/>
        <v>0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2"/>
        <v>0.42000000000000171</v>
      </c>
      <c r="AE63" s="137">
        <f t="shared" si="3"/>
        <v>-1.0833725859632604E-2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2"/>
        <v>0.61999999999999744</v>
      </c>
      <c r="AE64" s="137">
        <f t="shared" si="3"/>
        <v>1.5789473684210575E-2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2"/>
        <v>0.58999999999999986</v>
      </c>
      <c r="AE65" s="137">
        <f t="shared" si="3"/>
        <v>-2.8358902835890376E-2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2"/>
        <v>0.60000000000000142</v>
      </c>
      <c r="AE66" s="137">
        <f t="shared" si="3"/>
        <v>2.0398481973434635E-2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526</v>
      </c>
      <c r="T67" s="598" t="s">
        <v>516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530</v>
      </c>
      <c r="T68" s="23" t="s">
        <v>529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531</v>
      </c>
      <c r="T69" s="23" t="s">
        <v>532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533</v>
      </c>
      <c r="T70" s="23" t="s">
        <v>534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537</v>
      </c>
      <c r="T73" s="23" t="s">
        <v>527</v>
      </c>
    </row>
    <row r="74" spans="1:31" x14ac:dyDescent="0.25">
      <c r="S74" t="s">
        <v>536</v>
      </c>
      <c r="T74" s="23" t="s">
        <v>528</v>
      </c>
    </row>
    <row r="75" spans="1:31" x14ac:dyDescent="0.25">
      <c r="S75" t="s">
        <v>535</v>
      </c>
      <c r="T75" s="23" t="s">
        <v>538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20">C83*(E83-D83)</f>
        <v>-67.999999999999829</v>
      </c>
      <c r="G83" s="379">
        <f t="shared" ref="G83:G92" si="21">D83*C83</f>
        <v>2110.4</v>
      </c>
      <c r="H83" s="380">
        <f t="shared" ref="H83:H92" si="22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20"/>
        <v>-65.999999999999659</v>
      </c>
      <c r="G84" s="379">
        <f t="shared" si="21"/>
        <v>3129.6</v>
      </c>
      <c r="H84" s="380">
        <f t="shared" si="22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20"/>
        <v>-9.5999999999997954</v>
      </c>
      <c r="G85" s="379">
        <f t="shared" si="21"/>
        <v>3129.6</v>
      </c>
      <c r="H85" s="380">
        <f t="shared" si="22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20"/>
        <v>61.200000000000188</v>
      </c>
      <c r="G86" s="379">
        <f t="shared" si="21"/>
        <v>3129.6</v>
      </c>
      <c r="H86" s="380">
        <f t="shared" si="22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20"/>
        <v>-61.199999999999477</v>
      </c>
      <c r="G87" s="379">
        <f t="shared" si="21"/>
        <v>5103.2</v>
      </c>
      <c r="H87" s="380">
        <f t="shared" si="22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20"/>
        <v>-37.199999999999989</v>
      </c>
      <c r="G88" s="379">
        <f t="shared" si="21"/>
        <v>5103.2</v>
      </c>
      <c r="H88" s="380">
        <f t="shared" si="22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20"/>
        <v>146.80000000000035</v>
      </c>
      <c r="G89" s="379">
        <f t="shared" si="21"/>
        <v>5103.2</v>
      </c>
      <c r="H89" s="380">
        <f t="shared" si="22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20"/>
        <v>180.80000000000069</v>
      </c>
      <c r="G90" s="379">
        <f t="shared" si="21"/>
        <v>5103.2</v>
      </c>
      <c r="H90" s="380">
        <f t="shared" si="22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20"/>
        <v>214.24000000000021</v>
      </c>
      <c r="G91" s="379">
        <f t="shared" si="21"/>
        <v>2454.7599999999998</v>
      </c>
      <c r="H91" s="380">
        <f t="shared" si="22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20"/>
        <v>270.63199999999995</v>
      </c>
      <c r="G92" s="379">
        <f t="shared" si="21"/>
        <v>1908.568</v>
      </c>
      <c r="H92" s="380">
        <f t="shared" si="22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65" priority="27">
      <formula>F31&gt;0</formula>
    </cfRule>
    <cfRule type="expression" dxfId="1064" priority="28">
      <formula>F31&lt;0</formula>
    </cfRule>
  </conditionalFormatting>
  <conditionalFormatting sqref="Q7">
    <cfRule type="expression" dxfId="1063" priority="25">
      <formula>Q7&gt;0</formula>
    </cfRule>
    <cfRule type="expression" dxfId="1062" priority="26">
      <formula>Q7&lt;0</formula>
    </cfRule>
  </conditionalFormatting>
  <conditionalFormatting sqref="Q8">
    <cfRule type="expression" dxfId="1061" priority="23">
      <formula>Q8&gt;0</formula>
    </cfRule>
    <cfRule type="expression" dxfId="1060" priority="24">
      <formula>Q8&lt;0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59" priority="15">
      <formula>M53&gt;0</formula>
    </cfRule>
    <cfRule type="expression" dxfId="1058" priority="16">
      <formula>M53&lt;0</formula>
    </cfRule>
  </conditionalFormatting>
  <conditionalFormatting sqref="Q10">
    <cfRule type="expression" dxfId="1057" priority="13">
      <formula>Q10&gt;0</formula>
    </cfRule>
    <cfRule type="expression" dxfId="1056" priority="14">
      <formula>Q10&lt;0</formula>
    </cfRule>
  </conditionalFormatting>
  <conditionalFormatting sqref="F25:F30">
    <cfRule type="expression" dxfId="1055" priority="11">
      <formula>F25&gt;0</formula>
    </cfRule>
    <cfRule type="expression" dxfId="1054" priority="12">
      <formula>F25&lt;0</formula>
    </cfRule>
  </conditionalFormatting>
  <conditionalFormatting sqref="H25:H30">
    <cfRule type="expression" dxfId="1053" priority="9">
      <formula>H25&gt;0</formula>
    </cfRule>
    <cfRule type="expression" dxfId="1052" priority="10">
      <formula>H25&lt;0</formula>
    </cfRule>
  </conditionalFormatting>
  <conditionalFormatting sqref="F83:F94">
    <cfRule type="expression" dxfId="1051" priority="7">
      <formula>F83&gt;0</formula>
    </cfRule>
    <cfRule type="expression" dxfId="1050" priority="8">
      <formula>F83&lt;0</formula>
    </cfRule>
  </conditionalFormatting>
  <conditionalFormatting sqref="H83:H94">
    <cfRule type="expression" dxfId="1049" priority="5">
      <formula>H83&gt;0</formula>
    </cfRule>
    <cfRule type="expression" dxfId="1048" priority="6">
      <formula>H83&lt;0</formula>
    </cfRule>
  </conditionalFormatting>
  <conditionalFormatting sqref="J41">
    <cfRule type="expression" dxfId="1047" priority="3">
      <formula>J41&gt;0</formula>
    </cfRule>
    <cfRule type="expression" dxfId="1046" priority="4">
      <formula>J41&lt;0</formula>
    </cfRule>
  </conditionalFormatting>
  <conditionalFormatting sqref="J39:J49">
    <cfRule type="expression" dxfId="1045" priority="1">
      <formula>J39&gt;0</formula>
    </cfRule>
    <cfRule type="expression" dxfId="1044" priority="2">
      <formula>J39&lt;0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7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54.31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7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54.31</v>
      </c>
      <c r="R4" s="499">
        <v>-2.1600000000000001E-2</v>
      </c>
      <c r="T4" s="162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7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7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7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7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7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7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7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7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7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7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7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7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7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7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7">
        <f t="shared" si="1"/>
        <v>-2.9546705817581231E-2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7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7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7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7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7">
        <f t="shared" si="1"/>
        <v>-1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7">
        <f t="shared" si="1"/>
        <v>-2.2123893805309658E-2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7">
        <f t="shared" si="1"/>
        <v>2.2446493822864122E-2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7">
        <f t="shared" si="1"/>
        <v>-2.2286492004083058E-2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7">
        <f t="shared" si="1"/>
        <v>1.8717504332755652E-2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7">
        <f t="shared" si="1"/>
        <v>-1.0800617178124416E-2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7">
        <f t="shared" si="1"/>
        <v>-1.8822724161533522E-3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7">
        <f t="shared" si="1"/>
        <v>2.2393282015395366E-2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7">
        <f t="shared" si="1"/>
        <v>-1.1243729458571328E-2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7">
        <f t="shared" si="1"/>
        <v>8.6565096952906373E-4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7">
        <f t="shared" si="1"/>
        <v>9.4372596994058977E-3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7">
        <f t="shared" si="1"/>
        <v>1.7425320056899007E-2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7">
        <f t="shared" si="1"/>
        <v>-1.661129568106301E-2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7">
        <f t="shared" si="1"/>
        <v>3.5863068284730959E-2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7">
        <f t="shared" si="1"/>
        <v>-7.5498831565702362E-3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7">
        <f t="shared" si="1"/>
        <v>1.8677897820911893E-2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3" t="s">
        <v>78</v>
      </c>
      <c r="P40" s="703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7">
        <f t="shared" si="1"/>
        <v>3.3069998162778003E-3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59.741000000000007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7">
        <f t="shared" si="1"/>
        <v>3.028582244936584E-2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59.197900000000004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7">
        <f t="shared" si="1"/>
        <v>-2.2662889518414442E-3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58.654800000000009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7">
        <f t="shared" si="1"/>
        <v>-5.6625141562838266E-4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58.111700000000006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7">
        <f t="shared" si="1"/>
        <v>3.5991665088084268E-3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57.568600000000004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7">
        <f t="shared" si="1"/>
        <v>3.7900322152739641E-4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57.025500000000008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7">
        <f t="shared" si="1"/>
        <v>2.469604863222008E-3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56.482400000000005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7">
        <f t="shared" si="1"/>
        <v>8.0428954423592547E-3</v>
      </c>
    </row>
    <row r="48" spans="2:31" x14ac:dyDescent="0.25">
      <c r="O48" s="82">
        <v>1.03</v>
      </c>
      <c r="P48" s="82">
        <f t="shared" si="6"/>
        <v>55.939300000000003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7">
        <f t="shared" si="1"/>
        <v>-7.6540375047839948E-4</v>
      </c>
    </row>
    <row r="49" spans="1:31" x14ac:dyDescent="0.25">
      <c r="O49" s="82">
        <v>1.02</v>
      </c>
      <c r="P49" s="82">
        <f t="shared" si="6"/>
        <v>55.3962</v>
      </c>
      <c r="Q49" s="2"/>
      <c r="T49" s="92" t="s">
        <v>104</v>
      </c>
      <c r="U49" s="129" t="s">
        <v>398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7">
        <f t="shared" si="1"/>
        <v>-6.6527276183235839E-3</v>
      </c>
    </row>
    <row r="50" spans="1:31" x14ac:dyDescent="0.25">
      <c r="O50" s="82">
        <v>1.01</v>
      </c>
      <c r="P50" s="82">
        <f t="shared" si="6"/>
        <v>54.853100000000005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7">
        <f t="shared" si="1"/>
        <v>-2.2663942039754748E-2</v>
      </c>
    </row>
    <row r="51" spans="1:31" x14ac:dyDescent="0.25">
      <c r="O51" s="82">
        <v>1</v>
      </c>
      <c r="P51" s="82">
        <f t="shared" si="6"/>
        <v>54.31</v>
      </c>
      <c r="Q51" s="2"/>
      <c r="T51" s="92" t="s">
        <v>105</v>
      </c>
      <c r="U51" s="129" t="s">
        <v>660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7">
        <f t="shared" si="1"/>
        <v>9.0338262102491518E-2</v>
      </c>
    </row>
    <row r="52" spans="1:31" x14ac:dyDescent="0.25">
      <c r="O52" s="82">
        <v>0.99</v>
      </c>
      <c r="P52" s="82">
        <f t="shared" si="6"/>
        <v>53.7669</v>
      </c>
      <c r="Q52" s="2"/>
      <c r="T52" s="92" t="s">
        <v>106</v>
      </c>
      <c r="U52" s="129" t="s">
        <v>507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7">
        <f t="shared" si="1"/>
        <v>-3.8337368845844377E-3</v>
      </c>
    </row>
    <row r="53" spans="1:31" x14ac:dyDescent="0.25">
      <c r="O53" s="82">
        <v>0.98</v>
      </c>
      <c r="P53" s="82">
        <f t="shared" si="6"/>
        <v>53.223800000000004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7">
        <f t="shared" si="1"/>
        <v>-5.8174523570712067E-3</v>
      </c>
    </row>
    <row r="54" spans="1:31" x14ac:dyDescent="0.25">
      <c r="O54" s="82">
        <v>0.97</v>
      </c>
      <c r="P54" s="82">
        <f t="shared" si="6"/>
        <v>52.680700000000002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7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52.137599999999999</v>
      </c>
      <c r="T55" s="92" t="s">
        <v>108</v>
      </c>
      <c r="U55" s="129" t="s">
        <v>661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7">
        <f t="shared" si="1"/>
        <v>2.0408163265306145E-2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51.594499999999996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7">
        <f t="shared" si="1"/>
        <v>-6.1642473652814278E-3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51.051400000000001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7">
        <f t="shared" si="1"/>
        <v>2.7916251246260515E-3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50.508300000000006</v>
      </c>
      <c r="T58" s="92" t="s">
        <v>109</v>
      </c>
      <c r="U58" s="129" t="s">
        <v>597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7">
        <f t="shared" si="1"/>
        <v>-1.7822169996083104E-2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49.965200000000003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7">
        <f t="shared" si="1"/>
        <v>2.74941084053415E-3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49.4221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7">
        <f t="shared" si="1"/>
        <v>-1.2987012987012991E-2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48.879000000000005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7">
        <f t="shared" si="1"/>
        <v>6.6341463414634205E-3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7">
        <f t="shared" si="1"/>
        <v>2.0713005377414939E-2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7">
        <f t="shared" si="1"/>
        <v>7.4237560192615959E-3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7">
        <f t="shared" si="1"/>
        <v>-1.0718539102818614E-2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7">
        <f t="shared" si="1"/>
        <v>-1.6207771919546921E-2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7">
        <f t="shared" si="1"/>
        <v>2.6458208057726917E-2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43" priority="15">
      <formula>F39&gt;0</formula>
    </cfRule>
    <cfRule type="expression" dxfId="1042" priority="16">
      <formula>F39&lt;0</formula>
    </cfRule>
  </conditionalFormatting>
  <conditionalFormatting sqref="Q7">
    <cfRule type="expression" dxfId="1041" priority="13">
      <formula>Q7&gt;0</formula>
    </cfRule>
    <cfRule type="expression" dxfId="1040" priority="14">
      <formula>Q7&lt;0</formula>
    </cfRule>
  </conditionalFormatting>
  <conditionalFormatting sqref="Q8">
    <cfRule type="expression" dxfId="1039" priority="11">
      <formula>Q8&gt;0</formula>
    </cfRule>
    <cfRule type="expression" dxfId="1038" priority="12">
      <formula>Q8&lt;0</formula>
    </cfRule>
  </conditionalFormatting>
  <conditionalFormatting sqref="F25:F38">
    <cfRule type="expression" dxfId="1037" priority="9">
      <formula>F25&gt;0</formula>
    </cfRule>
    <cfRule type="expression" dxfId="1036" priority="10">
      <formula>F25&lt;0</formula>
    </cfRule>
  </conditionalFormatting>
  <conditionalFormatting sqref="H25:H38">
    <cfRule type="expression" dxfId="1035" priority="7">
      <formula>H25&gt;0</formula>
    </cfRule>
    <cfRule type="expression" dxfId="103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33" priority="3">
      <formula>M55&gt;0</formula>
    </cfRule>
    <cfRule type="expression" dxfId="1032" priority="4">
      <formula>M55&lt;0</formula>
    </cfRule>
  </conditionalFormatting>
  <conditionalFormatting sqref="Q10">
    <cfRule type="expression" dxfId="1031" priority="1">
      <formula>Q10&gt;0</formula>
    </cfRule>
    <cfRule type="expression" dxfId="103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1">
        <f>AC2/AC3-1</f>
        <v>-5.3064473335101559E-3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37.35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1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37.35</v>
      </c>
      <c r="R4" s="499">
        <v>5.1000000000000004E-3</v>
      </c>
      <c r="T4" s="162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1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1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1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1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1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1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1">
        <f t="shared" si="1"/>
        <v>7.754010695187219E-3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1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1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1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1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1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1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1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1">
        <f t="shared" si="1"/>
        <v>-8.3916083916083517E-3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1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1">
        <f t="shared" si="1"/>
        <v>9.0497737556560764E-3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1">
        <f t="shared" si="1"/>
        <v>-3.3821871476887866E-3</v>
      </c>
    </row>
    <row r="22" spans="1:31" x14ac:dyDescent="0.25">
      <c r="A22" t="s">
        <v>372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1">
        <f t="shared" si="1"/>
        <v>2.543091268719877E-3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1">
        <f t="shared" si="1"/>
        <v>1.287922152261034E-2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1">
        <f t="shared" si="1"/>
        <v>-5.4084827782523437E-3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1">
        <f t="shared" si="1"/>
        <v>1.5317919075144459E-2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1">
        <f t="shared" si="1"/>
        <v>3.1893302406493795E-3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1">
        <f t="shared" si="1"/>
        <v>-5.7653502450272232E-3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1">
        <f t="shared" si="1"/>
        <v>-8.8571428571428967E-3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1">
        <f t="shared" si="1"/>
        <v>1.4306151645206988E-3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1">
        <f t="shared" si="1"/>
        <v>-1.8258426966292096E-2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1">
        <f t="shared" si="1"/>
        <v>2.8097780275349038E-4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1">
        <f t="shared" si="1"/>
        <v>5.6513139304890103E-3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1">
        <f t="shared" si="1"/>
        <v>-2.8248587570611772E-4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1">
        <f t="shared" si="1"/>
        <v>-1.4104372355431272E-3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1">
        <f t="shared" si="1"/>
        <v>-2.8200789622101485E-4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1">
        <f t="shared" si="1"/>
        <v>1.0544314619549633E-2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1">
        <f t="shared" si="1"/>
        <v>-3.1249999999999334E-3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1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1">
        <f t="shared" si="1"/>
        <v>-3.6973833902160802E-3</v>
      </c>
    </row>
    <row r="40" spans="1:31" ht="20.25" thickBot="1" x14ac:dyDescent="0.35">
      <c r="O40" s="703" t="s">
        <v>78</v>
      </c>
      <c r="P40" s="703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1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41.085000000000008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1">
        <f t="shared" si="1"/>
        <v>9.0574582507783052E-3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40.711500000000008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1">
        <f t="shared" si="1"/>
        <v>5.9794988610477606E-3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40.338000000000001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1">
        <f t="shared" si="1"/>
        <v>8.3261556129772263E-3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39.964500000000001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1">
        <f t="shared" si="1"/>
        <v>-3.4334763948499214E-3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39.591000000000001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1">
        <f t="shared" si="1"/>
        <v>6.044905008635526E-3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39.217500000000001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1">
        <f t="shared" si="1"/>
        <v>6.0816681146829144E-3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38.844000000000001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1">
        <f t="shared" si="1"/>
        <v>1.1719894520949348E-2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38.470500000000001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1">
        <f t="shared" si="1"/>
        <v>-5.8258083309057351E-3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38.097000000000001</v>
      </c>
      <c r="Q49" s="2"/>
      <c r="T49" s="92" t="s">
        <v>104</v>
      </c>
      <c r="U49" s="129" t="s">
        <v>662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1">
        <f t="shared" si="1"/>
        <v>-2.9044437990125571E-3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37.723500000000001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1">
        <f t="shared" si="1"/>
        <v>-1.0916403332375868E-2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37.35</v>
      </c>
      <c r="Q51" s="2"/>
      <c r="T51" s="92" t="s">
        <v>105</v>
      </c>
      <c r="U51" s="129" t="s">
        <v>663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1">
        <f t="shared" si="1"/>
        <v>7.5253256150507042E-3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36.976500000000001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1">
        <f t="shared" si="1"/>
        <v>8.7591240875910525E-3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36.603000000000002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1">
        <f t="shared" si="1"/>
        <v>6.4648839259475732E-3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36.229500000000002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1">
        <f t="shared" si="1"/>
        <v>5.0206733608979537E-3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35.856000000000002</v>
      </c>
      <c r="T55" s="92" t="s">
        <v>108</v>
      </c>
      <c r="U55" s="129" t="s">
        <v>664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1">
        <f t="shared" si="1"/>
        <v>2.668283808368721E-2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35.482500000000002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1">
        <f t="shared" si="1"/>
        <v>2.3905619372865505E-2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35.109000000000002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1">
        <f t="shared" si="1"/>
        <v>1.8662519440124647E-3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34.735500000000002</v>
      </c>
      <c r="T58" s="92" t="s">
        <v>109</v>
      </c>
      <c r="U58" s="129" t="s">
        <v>564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1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34.362000000000002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1">
        <f t="shared" si="1"/>
        <v>-7.9999999999998961E-3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33.988500000000002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1">
        <f t="shared" si="1"/>
        <v>3.1746031746031855E-2</v>
      </c>
    </row>
    <row r="61" spans="1:31" x14ac:dyDescent="0.25">
      <c r="O61" s="82">
        <v>0.9</v>
      </c>
      <c r="P61" s="82">
        <f t="shared" si="2"/>
        <v>33.615000000000002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1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1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1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1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1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1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1" t="e">
        <f>AC67/#REF!-1</f>
        <v>#REF!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1" t="e">
        <f>#REF!/AC68-1</f>
        <v>#REF!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AD69" s="40">
        <f>Y68-Z68</f>
        <v>0</v>
      </c>
      <c r="AE69" s="161" t="e">
        <f>AC68/AC69-1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29" priority="27">
      <formula>F27&gt;0</formula>
    </cfRule>
    <cfRule type="expression" dxfId="102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27" priority="15">
      <formula>Q8&gt;0</formula>
    </cfRule>
    <cfRule type="expression" dxfId="1026" priority="16">
      <formula>Q8&lt;0</formula>
    </cfRule>
  </conditionalFormatting>
  <conditionalFormatting sqref="Q7">
    <cfRule type="expression" dxfId="1025" priority="17">
      <formula>Q7&gt;0</formula>
    </cfRule>
    <cfRule type="expression" dxfId="1024" priority="18">
      <formula>Q7&lt;0</formula>
    </cfRule>
  </conditionalFormatting>
  <conditionalFormatting sqref="F37:F38">
    <cfRule type="expression" dxfId="1023" priority="13">
      <formula>F37&gt;0</formula>
    </cfRule>
    <cfRule type="expression" dxfId="1022" priority="14">
      <formula>F37&lt;0</formula>
    </cfRule>
  </conditionalFormatting>
  <conditionalFormatting sqref="H37:H38">
    <cfRule type="expression" dxfId="1021" priority="11">
      <formula>H37&gt;0</formula>
    </cfRule>
    <cfRule type="expression" dxfId="1020" priority="12">
      <formula>H37&lt;0</formula>
    </cfRule>
  </conditionalFormatting>
  <conditionalFormatting sqref="F23:F26 H23:H26">
    <cfRule type="expression" dxfId="1019" priority="9">
      <formula>F23&gt;0</formula>
    </cfRule>
    <cfRule type="expression" dxfId="1018" priority="10">
      <formula>F23&lt;0</formula>
    </cfRule>
  </conditionalFormatting>
  <conditionalFormatting sqref="Q10">
    <cfRule type="expression" dxfId="1017" priority="3">
      <formula>Q10&gt;0</formula>
    </cfRule>
    <cfRule type="expression" dxfId="1016" priority="4">
      <formula>Q10&lt;0</formula>
    </cfRule>
  </conditionalFormatting>
  <conditionalFormatting sqref="F22 H22">
    <cfRule type="expression" dxfId="1015" priority="1">
      <formula>F22&gt;0</formula>
    </cfRule>
    <cfRule type="expression" dxfId="1014" priority="2">
      <formula>F22&lt;0</formula>
    </cfRule>
  </conditionalFormatting>
  <conditionalFormatting sqref="M41">
    <cfRule type="expression" dxfId="1013" priority="5">
      <formula>M41&gt;0</formula>
    </cfRule>
    <cfRule type="expression" dxfId="101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52.83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52.83</v>
      </c>
      <c r="R4" s="499">
        <v>-3.0000000000000001E-3</v>
      </c>
      <c r="T4" s="162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7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7">
        <f t="shared" si="1"/>
        <v>-3.1487312465271478E-3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7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7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7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7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7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7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7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7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7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7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7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7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7">
        <f t="shared" si="1"/>
        <v>1.6879886282871182E-2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7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7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7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7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7">
        <f t="shared" si="1"/>
        <v>1.4127324749642289E-2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7">
        <f t="shared" si="1"/>
        <v>-1.1315417256011373E-2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7">
        <f t="shared" si="1"/>
        <v>-5.1011433597185629E-3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7">
        <f t="shared" si="1"/>
        <v>7.0859167404782042E-3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7">
        <f t="shared" si="1"/>
        <v>-5.6367799894310178E-3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7">
        <f t="shared" si="1"/>
        <v>8.3481349911191938E-3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7">
        <f t="shared" si="1"/>
        <v>2.6714158504006491E-3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7">
        <f t="shared" si="1"/>
        <v>2.1417097983222888E-3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7">
        <f t="shared" si="1"/>
        <v>1.1919812172656696E-2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7">
        <f t="shared" si="1"/>
        <v>7.6433121019108263E-3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7">
        <f t="shared" si="1"/>
        <v>1.0296010296010349E-2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7">
        <f t="shared" si="1"/>
        <v>3.5055350553505615E-3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7">
        <f t="shared" si="1"/>
        <v>5.7524587121915438E-3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7">
        <f t="shared" si="1"/>
        <v>-1.3545670876807692E-2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7">
        <f t="shared" si="1"/>
        <v>2.4568642160540222E-2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7">
        <f t="shared" si="1"/>
        <v>3.2133178474641921E-2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7">
        <f t="shared" si="1"/>
        <v>7.4102964118563097E-3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7">
        <f t="shared" si="1"/>
        <v>2.7375831052014465E-3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58.113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7">
        <f t="shared" si="1"/>
        <v>-9.4906062366841848E-3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57.584700000000005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7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57.056400000000004</v>
      </c>
      <c r="Q43" s="2"/>
      <c r="T43" s="127" t="s">
        <v>98</v>
      </c>
      <c r="U43" s="128">
        <v>53.75</v>
      </c>
      <c r="V43" s="537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7">
        <f t="shared" si="1"/>
        <v>1.2236037102822062E-2</v>
      </c>
    </row>
    <row r="44" spans="1:31" x14ac:dyDescent="0.25">
      <c r="O44" s="82">
        <v>1.07</v>
      </c>
      <c r="P44" s="82">
        <f t="shared" si="2"/>
        <v>56.528100000000002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7">
        <f t="shared" si="1"/>
        <v>5.1577068042056862E-3</v>
      </c>
    </row>
    <row r="45" spans="1:31" x14ac:dyDescent="0.25">
      <c r="O45" s="82">
        <v>1.06</v>
      </c>
      <c r="P45" s="82">
        <f t="shared" si="2"/>
        <v>55.9998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7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55.471499999999999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7">
        <f t="shared" si="1"/>
        <v>2.4729204986715825E-2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54.943199999999997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7">
        <f t="shared" si="1"/>
        <v>2.4585125998770607E-3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54.414900000000003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7">
        <f t="shared" si="1"/>
        <v>9.722796855606175E-3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53.886600000000001</v>
      </c>
      <c r="Q49" s="2"/>
      <c r="T49" s="92" t="s">
        <v>104</v>
      </c>
      <c r="U49" s="129" t="s">
        <v>521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7">
        <f t="shared" si="1"/>
        <v>1.9831223628692163E-2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53.3583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7">
        <f t="shared" si="1"/>
        <v>1.9793459552495785E-2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52.83</v>
      </c>
      <c r="Q51" s="2"/>
      <c r="T51" s="92" t="s">
        <v>105</v>
      </c>
      <c r="U51" s="129" t="s">
        <v>665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7">
        <f t="shared" si="1"/>
        <v>-5.5092498475299845E-2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52.301699999999997</v>
      </c>
      <c r="Q52" s="2"/>
      <c r="T52" s="92" t="s">
        <v>106</v>
      </c>
      <c r="U52" s="129" t="s">
        <v>392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7">
        <f t="shared" si="1"/>
        <v>1.1931701296029606E-2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51.773399999999995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7">
        <f t="shared" si="1"/>
        <v>-2.0749395648670399E-2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51.245099999999994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7">
        <f t="shared" si="1"/>
        <v>1.5548281505728179E-2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50.716799999999999</v>
      </c>
      <c r="T55" s="92" t="s">
        <v>108</v>
      </c>
      <c r="U55" s="129" t="s">
        <v>666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7">
        <f t="shared" si="1"/>
        <v>-0.1127246324196769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50.188499999999998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7">
        <f t="shared" si="1"/>
        <v>-1.0418537812106998E-2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49.660199999999996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7">
        <f t="shared" si="1"/>
        <v>-3.5797386790763497E-3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49.131900000000002</v>
      </c>
      <c r="T58" s="92" t="s">
        <v>109</v>
      </c>
      <c r="U58" s="129" t="s">
        <v>605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7">
        <f t="shared" si="1"/>
        <v>8.9573629523465037E-4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48.6036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7">
        <f t="shared" si="1"/>
        <v>-5.7000356252226991E-3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48.075299999999999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7">
        <f t="shared" si="1"/>
        <v>-4.4334101791098091E-3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47.546999999999997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7">
        <f t="shared" si="1"/>
        <v>-5.3064651553316522E-2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7">
        <f t="shared" si="1"/>
        <v>4.2158516020236458E-3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7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7">
        <f t="shared" si="1"/>
        <v>-3.0150753768843908E-3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7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7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7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7" t="e">
        <f>AC71/AC72-1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6" t="s">
        <v>358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  <c r="W71" s="132"/>
      <c r="X71" s="10"/>
      <c r="Y71" s="10"/>
      <c r="Z71" s="10"/>
      <c r="AA71" s="10"/>
      <c r="AB71" s="94"/>
      <c r="AC71" s="10"/>
    </row>
    <row r="72" spans="1:31" x14ac:dyDescent="0.25">
      <c r="A72" s="476" t="s">
        <v>371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389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389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415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452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1" t="s">
        <v>470</v>
      </c>
      <c r="B77" s="660">
        <v>42787</v>
      </c>
      <c r="C77" s="661">
        <v>20</v>
      </c>
      <c r="D77" s="662">
        <v>47.1</v>
      </c>
      <c r="E77" s="659">
        <v>54.78</v>
      </c>
      <c r="F77" s="659">
        <f t="shared" si="4"/>
        <v>153.6</v>
      </c>
      <c r="G77" s="659">
        <f t="shared" si="5"/>
        <v>942</v>
      </c>
      <c r="H77" s="663">
        <f t="shared" si="6"/>
        <v>0.16305732484076432</v>
      </c>
      <c r="I77" s="659"/>
    </row>
    <row r="78" spans="1:31" x14ac:dyDescent="0.25">
      <c r="A78" s="661" t="s">
        <v>488</v>
      </c>
      <c r="B78" s="660">
        <v>42792</v>
      </c>
      <c r="C78" s="661">
        <v>20</v>
      </c>
      <c r="D78" s="662">
        <v>47.1</v>
      </c>
      <c r="E78" s="659">
        <v>54.78</v>
      </c>
      <c r="F78" s="659">
        <f t="shared" si="4"/>
        <v>153.6</v>
      </c>
      <c r="G78" s="659">
        <f t="shared" si="5"/>
        <v>942</v>
      </c>
      <c r="H78" s="663">
        <f t="shared" si="6"/>
        <v>0.16305732484076432</v>
      </c>
      <c r="I78" s="659"/>
    </row>
    <row r="79" spans="1:31" x14ac:dyDescent="0.25">
      <c r="A79" s="661"/>
      <c r="B79" s="660">
        <v>42796</v>
      </c>
      <c r="C79" s="661">
        <v>0</v>
      </c>
      <c r="D79" s="662"/>
      <c r="E79" s="659"/>
      <c r="F79" s="659">
        <v>203.98</v>
      </c>
      <c r="G79" s="659"/>
      <c r="H79" s="663"/>
      <c r="I79" s="664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11" priority="29">
      <formula>F25&gt;0</formula>
    </cfRule>
    <cfRule type="expression" dxfId="1010" priority="30">
      <formula>F25&lt;0</formula>
    </cfRule>
  </conditionalFormatting>
  <conditionalFormatting sqref="Q7">
    <cfRule type="expression" dxfId="1009" priority="27">
      <formula>Q7&gt;0</formula>
    </cfRule>
    <cfRule type="expression" dxfId="1008" priority="28">
      <formula>Q7&lt;0</formula>
    </cfRule>
  </conditionalFormatting>
  <conditionalFormatting sqref="Q8">
    <cfRule type="expression" dxfId="1007" priority="25">
      <formula>Q8&gt;0</formula>
    </cfRule>
    <cfRule type="expression" dxfId="1006" priority="26">
      <formula>Q8&lt;0</formula>
    </cfRule>
  </conditionalFormatting>
  <conditionalFormatting sqref="Q10">
    <cfRule type="expression" dxfId="1005" priority="13">
      <formula>Q10&gt;0</formula>
    </cfRule>
    <cfRule type="expression" dxfId="1004" priority="14">
      <formula>Q10&lt;0</formula>
    </cfRule>
  </conditionalFormatting>
  <conditionalFormatting sqref="M46">
    <cfRule type="expression" dxfId="1003" priority="11">
      <formula>M46&gt;0</formula>
    </cfRule>
    <cfRule type="expression" dxfId="1002" priority="12">
      <formula>M46&lt;0</formula>
    </cfRule>
  </conditionalFormatting>
  <conditionalFormatting sqref="F80:F88 H80:H88">
    <cfRule type="expression" dxfId="1001" priority="9">
      <formula>F80&gt;0</formula>
    </cfRule>
    <cfRule type="expression" dxfId="1000" priority="10">
      <formula>F80&lt;0</formula>
    </cfRule>
  </conditionalFormatting>
  <conditionalFormatting sqref="F75:F79">
    <cfRule type="expression" dxfId="999" priority="7">
      <formula>F75&gt;0</formula>
    </cfRule>
    <cfRule type="expression" dxfId="998" priority="8">
      <formula>F75&lt;0</formula>
    </cfRule>
  </conditionalFormatting>
  <conditionalFormatting sqref="H75:H79">
    <cfRule type="expression" dxfId="997" priority="5">
      <formula>H75&gt;0</formula>
    </cfRule>
    <cfRule type="expression" dxfId="996" priority="6">
      <formula>H75&lt;0</formula>
    </cfRule>
  </conditionalFormatting>
  <conditionalFormatting sqref="F71:F74">
    <cfRule type="expression" dxfId="995" priority="3">
      <formula>F71&gt;0</formula>
    </cfRule>
    <cfRule type="expression" dxfId="994" priority="4">
      <formula>F71&lt;0</formula>
    </cfRule>
  </conditionalFormatting>
  <conditionalFormatting sqref="H71:H74">
    <cfRule type="expression" dxfId="993" priority="1">
      <formula>H71&gt;0</formula>
    </cfRule>
    <cfRule type="expression" dxfId="99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7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58.8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7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58.8</v>
      </c>
      <c r="R4" s="499">
        <v>-1.4E-3</v>
      </c>
      <c r="T4" s="162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7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7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7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7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7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7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7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7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7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7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7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7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7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7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7">
        <f t="shared" si="1"/>
        <v>-1.4862981885740867E-2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7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7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7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7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7">
        <f t="shared" si="1"/>
        <v>3.8058991436726863E-3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7">
        <f t="shared" si="1"/>
        <v>-4.7348484848483974E-3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7">
        <f t="shared" si="1"/>
        <v>-6.740868474682582E-3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7">
        <f t="shared" si="1"/>
        <v>6.4689176396339754E-3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7">
        <f t="shared" si="1"/>
        <v>1.2460063897763662E-2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7">
        <f t="shared" si="1"/>
        <v>-4.136175628380534E-3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7">
        <f t="shared" si="1"/>
        <v>-1.5905837442342641E-4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7">
        <f t="shared" si="1"/>
        <v>2.7113237639553311E-3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7">
        <f t="shared" si="1"/>
        <v>-4.9198539914298012E-3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7">
        <f t="shared" si="1"/>
        <v>5.9067688378033889E-3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7">
        <f t="shared" si="1"/>
        <v>4.8123195380171957E-3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7">
        <f t="shared" si="1"/>
        <v>-2.9576587795765774E-2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7">
        <f t="shared" si="1"/>
        <v>5.3208137715179404E-3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7">
        <f t="shared" si="1"/>
        <v>5.5074744295831035E-3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7">
        <f t="shared" si="1"/>
        <v>-7.8616352201266171E-4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7">
        <f t="shared" si="1"/>
        <v>-5.4730258014074051E-3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7">
        <f t="shared" si="1"/>
        <v>1.566170712607784E-3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7">
        <f t="shared" si="1"/>
        <v>4.7206923682141522E-3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64.680000000000007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7">
        <f t="shared" si="1"/>
        <v>-0.1064398200224973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64.091999999999999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7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63.503999999999998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7">
        <f t="shared" si="1"/>
        <v>2.3005032350826848E-3</v>
      </c>
    </row>
    <row r="44" spans="1:31" x14ac:dyDescent="0.25">
      <c r="O44" s="82">
        <v>1.07</v>
      </c>
      <c r="P44" s="82">
        <f t="shared" si="5"/>
        <v>62.916000000000004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7">
        <f t="shared" si="1"/>
        <v>2.161383285302465E-3</v>
      </c>
    </row>
    <row r="45" spans="1:31" x14ac:dyDescent="0.25">
      <c r="O45" s="82">
        <v>1.06</v>
      </c>
      <c r="P45" s="82">
        <f t="shared" si="5"/>
        <v>62.328000000000003</v>
      </c>
      <c r="Q45" s="2"/>
      <c r="T45" s="92" t="s">
        <v>100</v>
      </c>
      <c r="U45" s="129" t="s">
        <v>667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7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61.74</v>
      </c>
      <c r="Q46" s="2"/>
      <c r="T46" s="92" t="s">
        <v>101</v>
      </c>
      <c r="U46" s="129" t="s">
        <v>668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7">
        <f t="shared" si="1"/>
        <v>1.6037323224959987E-3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61.152000000000001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7">
        <f t="shared" si="1"/>
        <v>1.150272821117837E-2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60.564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7">
        <f t="shared" si="1"/>
        <v>-2.3539796969250792E-3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59.975999999999999</v>
      </c>
      <c r="Q49" s="2"/>
      <c r="T49" s="92" t="s">
        <v>122</v>
      </c>
      <c r="U49" s="129" t="s">
        <v>417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7">
        <f t="shared" si="1"/>
        <v>2.803186780761191E-3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59.387999999999998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7">
        <f t="shared" si="1"/>
        <v>-1.3822202822639351E-2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58.8</v>
      </c>
      <c r="Q51" s="2"/>
      <c r="T51" s="92" t="s">
        <v>105</v>
      </c>
      <c r="U51" s="129" t="s">
        <v>669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7">
        <f t="shared" si="1"/>
        <v>1.4614703277236574E-2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58.211999999999996</v>
      </c>
      <c r="Q52" s="2"/>
      <c r="T52" s="92" t="s">
        <v>106</v>
      </c>
      <c r="U52" s="129" t="s">
        <v>449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7">
        <f t="shared" si="1"/>
        <v>-3.3838458143299333E-3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57.623999999999995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7">
        <f t="shared" si="1"/>
        <v>-1.7064352856109966E-2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57.035999999999994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7">
        <f t="shared" si="1"/>
        <v>2.4644824586836922E-3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56.447999999999993</v>
      </c>
      <c r="T55" s="92" t="s">
        <v>108</v>
      </c>
      <c r="U55" s="129" t="s">
        <v>670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7">
        <f t="shared" si="1"/>
        <v>-8.9080459770113363E-3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55.859999999999992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7">
        <f t="shared" si="1"/>
        <v>-2.7224530735063812E-3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55.271999999999991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7">
        <f t="shared" si="1"/>
        <v>-3.2847757783488474E-3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54.683999999999997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7">
        <f t="shared" si="1"/>
        <v>1.2870012870012104E-3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54.095999999999997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7">
        <f t="shared" si="1"/>
        <v>-2.7096406160866948E-3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53.508000000000003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7">
        <f t="shared" si="1"/>
        <v>-2.2766078542970636E-3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52.92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7">
        <f t="shared" si="1"/>
        <v>4.0000000000000036E-3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7">
        <f t="shared" si="1"/>
        <v>3.0090270812437314E-3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7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7">
        <f t="shared" si="1"/>
        <v>1.7854529489243376E-2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7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7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91" priority="11">
      <formula>F34&gt;0</formula>
    </cfRule>
    <cfRule type="expression" dxfId="990" priority="12">
      <formula>F34&lt;0</formula>
    </cfRule>
  </conditionalFormatting>
  <conditionalFormatting sqref="Q7">
    <cfRule type="expression" dxfId="989" priority="9">
      <formula>Q7&gt;0</formula>
    </cfRule>
    <cfRule type="expression" dxfId="988" priority="10">
      <formula>Q7&lt;0</formula>
    </cfRule>
  </conditionalFormatting>
  <conditionalFormatting sqref="Q8">
    <cfRule type="expression" dxfId="987" priority="7">
      <formula>Q8&gt;0</formula>
    </cfRule>
    <cfRule type="expression" dxfId="986" priority="8">
      <formula>Q8&lt;0</formula>
    </cfRule>
  </conditionalFormatting>
  <conditionalFormatting sqref="F25:F33">
    <cfRule type="expression" dxfId="985" priority="5">
      <formula>F25&gt;0</formula>
    </cfRule>
    <cfRule type="expression" dxfId="984" priority="6">
      <formula>F25&lt;0</formula>
    </cfRule>
  </conditionalFormatting>
  <conditionalFormatting sqref="H25:H33">
    <cfRule type="expression" dxfId="983" priority="3">
      <formula>H25&gt;0</formula>
    </cfRule>
    <cfRule type="expression" dxfId="982" priority="4">
      <formula>H25&lt;0</formula>
    </cfRule>
  </conditionalFormatting>
  <conditionalFormatting sqref="M46">
    <cfRule type="expression" dxfId="981" priority="1">
      <formula>M46&gt;0</formula>
    </cfRule>
    <cfRule type="expression" dxfId="98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494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7">
        <f>AC2/AC3-1</f>
        <v>-1.0787209451650237E-2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7">
        <f t="shared" ref="AE3:AE66" si="1">AC3/AC4-1</f>
        <v>-2.3062139654066449E-3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548</v>
      </c>
      <c r="M4" s="4"/>
      <c r="O4" s="11" t="s">
        <v>66</v>
      </c>
      <c r="Q4" s="55">
        <v>77.959999999999994</v>
      </c>
      <c r="R4" s="499">
        <v>0</v>
      </c>
      <c r="T4" s="162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7">
        <f t="shared" si="1"/>
        <v>-5.7324840764331197E-3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4677.5999999999995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7">
        <f t="shared" si="1"/>
        <v>-4.4388078630309691E-3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7">
        <f t="shared" si="1"/>
        <v>1.1427120365665733E-3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-73.880000000003747</v>
      </c>
      <c r="R7">
        <v>60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7">
        <f t="shared" si="1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-73.880000000003747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7">
        <f t="shared" si="1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-1.5548839519476816E-2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7">
        <f t="shared" si="1"/>
        <v>2.5480952987644301E-4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7">
        <f t="shared" si="1"/>
        <v>2.4265644955299148E-3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7">
        <f t="shared" si="1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7">
        <f t="shared" si="1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7">
        <f t="shared" si="1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7">
        <f t="shared" si="1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7">
        <f t="shared" si="1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7">
        <f t="shared" si="1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7">
        <f t="shared" si="1"/>
        <v>-2.0027537864563127E-3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7">
        <f t="shared" si="1"/>
        <v>-6.8373943311784702E-3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7">
        <f t="shared" si="1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7">
        <f t="shared" si="1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7">
        <f t="shared" si="1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7">
        <f t="shared" si="1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7">
        <f t="shared" si="1"/>
        <v>-4.9474335188615104E-4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7">
        <f t="shared" si="1"/>
        <v>-2.0982473463342366E-3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7">
        <f t="shared" si="1"/>
        <v>-4.0565457897971946E-3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7">
        <f t="shared" si="1"/>
        <v>8.0545229244113337E-3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7">
        <f t="shared" si="1"/>
        <v>1.4892032762472418E-3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7">
        <f t="shared" si="1"/>
        <v>-1.0195307701756473E-2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7">
        <f t="shared" si="1"/>
        <v>-8.5910652920972996E-4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7">
        <f t="shared" si="1"/>
        <v>7.6675735839724091E-3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7">
        <f t="shared" si="1"/>
        <v>8.7325349301397015E-3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7">
        <f t="shared" si="1"/>
        <v>5.015045135406071E-3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7">
        <f t="shared" si="1"/>
        <v>8.7840381478243579E-4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7">
        <f t="shared" si="1"/>
        <v>3.0207677784770404E-3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7">
        <f t="shared" si="1"/>
        <v>5.037148973681127E-4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7">
        <f t="shared" si="1"/>
        <v>9.4063810855471441E-3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7">
        <f t="shared" si="1"/>
        <v>-3.8119440914863301E-4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7">
        <f t="shared" si="1"/>
        <v>2.1647777919266975E-3</v>
      </c>
    </row>
    <row r="39" spans="1:31" x14ac:dyDescent="0.25">
      <c r="A39" t="s">
        <v>397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7">
        <f t="shared" si="1"/>
        <v>1.5780623463976129E-2</v>
      </c>
    </row>
    <row r="40" spans="1:31" ht="20.25" thickBot="1" x14ac:dyDescent="0.35">
      <c r="A40" t="s">
        <v>414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3" t="s">
        <v>78</v>
      </c>
      <c r="P40" s="703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7">
        <f t="shared" si="1"/>
        <v>3.6349474230819023E-3</v>
      </c>
    </row>
    <row r="41" spans="1:31" ht="15.75" thickTop="1" x14ac:dyDescent="0.25">
      <c r="A41" t="s">
        <v>414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85.756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7">
        <f t="shared" si="1"/>
        <v>8.7742273441593355E-3</v>
      </c>
    </row>
    <row r="42" spans="1:31" ht="20.25" thickBot="1" x14ac:dyDescent="0.35">
      <c r="A42" t="s">
        <v>472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84.976399999999998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7">
        <f t="shared" si="1"/>
        <v>3.8122781648481929E-3</v>
      </c>
    </row>
    <row r="43" spans="1:31" ht="15.75" thickTop="1" x14ac:dyDescent="0.25">
      <c r="A43" t="s">
        <v>474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84.196799999999996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7">
        <f t="shared" si="1"/>
        <v>8.0837529817121556E-3</v>
      </c>
    </row>
    <row r="44" spans="1:31" x14ac:dyDescent="0.25">
      <c r="A44" t="s">
        <v>474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83.417199999999994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7">
        <f t="shared" si="1"/>
        <v>8.8235294117646745E-3</v>
      </c>
    </row>
    <row r="45" spans="1:31" x14ac:dyDescent="0.25">
      <c r="A45" t="s">
        <v>505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82.637599999999992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7">
        <f t="shared" si="1"/>
        <v>-4.0656662819033018E-2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81.85799999999999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7">
        <f t="shared" si="1"/>
        <v>-1.0658545869813518E-2</v>
      </c>
    </row>
    <row r="47" spans="1:31" x14ac:dyDescent="0.25">
      <c r="A47">
        <v>60</v>
      </c>
      <c r="B47" s="192">
        <v>42818</v>
      </c>
      <c r="C47" s="10">
        <v>60</v>
      </c>
      <c r="D47" s="40">
        <v>79.191299999999998</v>
      </c>
      <c r="E47" s="40">
        <v>78.489999999999995</v>
      </c>
      <c r="F47" s="40">
        <f t="shared" ref="F47:F48" si="15">C47*(E47-D47)</f>
        <v>-42.078000000000202</v>
      </c>
      <c r="G47" s="40">
        <f t="shared" ref="G47:G48" si="16">D47*C47</f>
        <v>4751.4780000000001</v>
      </c>
      <c r="H47" s="230">
        <f t="shared" ref="H47:H48" si="17">(E47-D47)/D47</f>
        <v>-8.8557707727995802E-3</v>
      </c>
      <c r="I47" s="40"/>
      <c r="O47" s="82">
        <v>1.04</v>
      </c>
      <c r="P47" s="82">
        <f t="shared" si="5"/>
        <v>81.078400000000002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7">
        <f t="shared" si="1"/>
        <v>1.6522623284187521E-3</v>
      </c>
    </row>
    <row r="48" spans="1:31" x14ac:dyDescent="0.25">
      <c r="A48">
        <v>60</v>
      </c>
      <c r="B48" s="192">
        <v>42841</v>
      </c>
      <c r="C48" s="10">
        <v>60</v>
      </c>
      <c r="D48" s="40">
        <v>79.19</v>
      </c>
      <c r="E48" s="40">
        <v>77.959999999999994</v>
      </c>
      <c r="F48" s="40">
        <f t="shared" si="15"/>
        <v>-73.800000000000239</v>
      </c>
      <c r="G48" s="40">
        <f t="shared" si="16"/>
        <v>4751.3999999999996</v>
      </c>
      <c r="H48" s="230">
        <f t="shared" si="17"/>
        <v>-1.5532264174769592E-2</v>
      </c>
      <c r="I48" s="40"/>
      <c r="O48" s="82">
        <v>1.03</v>
      </c>
      <c r="P48" s="82">
        <f t="shared" si="5"/>
        <v>80.2988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7">
        <f t="shared" si="1"/>
        <v>1.1961414790996772E-2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79.519199999999998</v>
      </c>
      <c r="Q49" s="2"/>
      <c r="T49" s="92" t="s">
        <v>104</v>
      </c>
      <c r="U49" s="129" t="s">
        <v>508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7">
        <f t="shared" si="1"/>
        <v>-1.991680322702627E-2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78.739599999999996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7">
        <f t="shared" si="1"/>
        <v>-2.0128318027424763E-3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77.959999999999994</v>
      </c>
      <c r="Q51" s="2"/>
      <c r="T51" s="92" t="s">
        <v>105</v>
      </c>
      <c r="U51" s="129" t="s">
        <v>671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7">
        <f t="shared" si="1"/>
        <v>-2.8001956468574285E-2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77.180399999999992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7">
        <f t="shared" si="1"/>
        <v>6.5230769230768537E-3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76.40079999999999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7">
        <f t="shared" si="1"/>
        <v>-3.8008827856792493E-3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75.621199999999988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7" t="e">
        <f t="shared" si="1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74.841599999999985</v>
      </c>
      <c r="T55" s="92" t="s">
        <v>108</v>
      </c>
      <c r="U55" s="129" t="s">
        <v>672</v>
      </c>
      <c r="W55" s="132">
        <v>42755</v>
      </c>
      <c r="X55" s="10" t="s">
        <v>367</v>
      </c>
      <c r="Y55" s="10"/>
      <c r="Z55" s="10"/>
      <c r="AA55" s="10"/>
      <c r="AB55" s="94"/>
      <c r="AC55" s="10"/>
      <c r="AD55" s="2"/>
      <c r="AE55" s="137">
        <f t="shared" si="1"/>
        <v>-1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74.061999999999998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7">
        <f t="shared" si="1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73.282399999999996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7">
        <f t="shared" si="1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72.502799999999993</v>
      </c>
      <c r="T58" s="92" t="s">
        <v>109</v>
      </c>
      <c r="U58" s="129" t="s">
        <v>584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7">
        <f t="shared" si="1"/>
        <v>2.3683887593569874E-2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71.723199999999991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7">
        <f t="shared" si="1"/>
        <v>-7.4299634591961095E-3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70.943600000000004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7">
        <f t="shared" si="1"/>
        <v>-2.0663668408897884E-3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70.164000000000001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7">
        <f t="shared" si="1"/>
        <v>1.2169891687963119E-3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7">
        <f t="shared" si="1"/>
        <v>1.1821204285186626E-2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7">
        <f t="shared" si="1"/>
        <v>-6.1192020560518756E-3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7">
        <f t="shared" si="1"/>
        <v>9.6379587297663605E-3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7">
        <f t="shared" si="1"/>
        <v>2.0941087422732485E-2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7">
        <f t="shared" si="1"/>
        <v>-7.5122073369225939E-3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79" priority="9">
      <formula>F57&gt;0</formula>
    </cfRule>
    <cfRule type="expression" dxfId="978" priority="10">
      <formula>F57&lt;0</formula>
    </cfRule>
  </conditionalFormatting>
  <conditionalFormatting sqref="Q7">
    <cfRule type="expression" dxfId="977" priority="7">
      <formula>Q7&gt;0</formula>
    </cfRule>
    <cfRule type="expression" dxfId="976" priority="8">
      <formula>Q7&lt;0</formula>
    </cfRule>
  </conditionalFormatting>
  <conditionalFormatting sqref="Q8">
    <cfRule type="expression" dxfId="975" priority="5">
      <formula>Q8&gt;0</formula>
    </cfRule>
    <cfRule type="expression" dxfId="974" priority="6">
      <formula>Q8&lt;0</formula>
    </cfRule>
  </conditionalFormatting>
  <conditionalFormatting sqref="F25:F56">
    <cfRule type="expression" dxfId="973" priority="3">
      <formula>F25&gt;0</formula>
    </cfRule>
    <cfRule type="expression" dxfId="972" priority="4">
      <formula>F25&lt;0</formula>
    </cfRule>
  </conditionalFormatting>
  <conditionalFormatting sqref="H25:H56">
    <cfRule type="expression" dxfId="971" priority="1">
      <formula>H25&gt;0</formula>
    </cfRule>
    <cfRule type="expression" dxfId="9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7">
        <v>500</v>
      </c>
      <c r="D2" s="78">
        <v>17.79</v>
      </c>
      <c r="E2" s="44">
        <v>0</v>
      </c>
      <c r="F2" s="44">
        <f t="shared" ref="F2:F27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6200</v>
      </c>
      <c r="T2" s="42" t="s">
        <v>519</v>
      </c>
      <c r="W2" s="132">
        <v>42830</v>
      </c>
      <c r="X2" s="10">
        <v>16.309999999999999</v>
      </c>
      <c r="Y2" s="10">
        <v>16.64</v>
      </c>
      <c r="Z2" s="10">
        <v>15.95</v>
      </c>
      <c r="AA2" s="10">
        <v>15.98</v>
      </c>
      <c r="AB2" s="94">
        <v>19610200</v>
      </c>
      <c r="AC2" s="10">
        <v>15.98</v>
      </c>
      <c r="AE2" s="137">
        <f t="shared" ref="AE2:AE14" si="1">AC2/AC3-1</f>
        <v>-9.9132589838909491E-3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7" si="2">H3*I3-J3</f>
        <v>3119.93</v>
      </c>
      <c r="L3" s="73" t="s">
        <v>545</v>
      </c>
      <c r="M3" s="3"/>
      <c r="O3" s="11" t="s">
        <v>58</v>
      </c>
      <c r="Q3" s="507">
        <f>IF(Q2=0, Q4, (F31-K31-M31)/Q2)</f>
        <v>16.37519838709677</v>
      </c>
      <c r="W3" s="132">
        <v>42829</v>
      </c>
      <c r="X3" s="10">
        <v>15.81</v>
      </c>
      <c r="Y3" s="10">
        <v>16.149999999999999</v>
      </c>
      <c r="Z3" s="10">
        <v>15.65</v>
      </c>
      <c r="AA3" s="10">
        <v>16.14</v>
      </c>
      <c r="AB3" s="94">
        <v>9112200</v>
      </c>
      <c r="AC3" s="10">
        <v>16.14</v>
      </c>
      <c r="AE3" s="137">
        <f t="shared" si="1"/>
        <v>2.0227560050569027E-2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15.91</v>
      </c>
      <c r="R4" s="499">
        <v>-3.0499999999999999E-2</v>
      </c>
      <c r="W4" s="132">
        <v>42828</v>
      </c>
      <c r="X4" s="10">
        <v>15.81</v>
      </c>
      <c r="Y4" s="10">
        <v>15.9</v>
      </c>
      <c r="Z4" s="10">
        <v>15.54</v>
      </c>
      <c r="AA4" s="10">
        <v>15.82</v>
      </c>
      <c r="AB4" s="94">
        <v>8407300</v>
      </c>
      <c r="AC4" s="10">
        <v>15.82</v>
      </c>
      <c r="AE4" s="137">
        <f t="shared" si="1"/>
        <v>1.2658227848101333E-3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98642</v>
      </c>
      <c r="T5" s="67"/>
      <c r="W5" s="132">
        <v>42825</v>
      </c>
      <c r="X5" s="10">
        <v>15.8</v>
      </c>
      <c r="Y5" s="10">
        <v>16</v>
      </c>
      <c r="Z5" s="10">
        <v>15.56</v>
      </c>
      <c r="AA5" s="10">
        <v>15.8</v>
      </c>
      <c r="AB5" s="94">
        <v>9786600</v>
      </c>
      <c r="AC5" s="10">
        <v>15.8</v>
      </c>
      <c r="AE5" s="137">
        <f t="shared" si="1"/>
        <v>-3.154574132492094E-3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500">
        <v>42823</v>
      </c>
      <c r="H6" s="81">
        <v>400</v>
      </c>
      <c r="I6" s="78">
        <v>15.48</v>
      </c>
      <c r="J6" s="44">
        <v>0.13</v>
      </c>
      <c r="K6" s="44">
        <f t="shared" si="2"/>
        <v>6191.87</v>
      </c>
      <c r="O6" s="11" t="s">
        <v>64</v>
      </c>
      <c r="Q6" s="2">
        <f>Q3*Q2</f>
        <v>101526.22999999997</v>
      </c>
      <c r="W6" s="132">
        <v>42824</v>
      </c>
      <c r="X6" s="10">
        <v>16.05</v>
      </c>
      <c r="Y6" s="10">
        <v>16.18</v>
      </c>
      <c r="Z6" s="10">
        <v>15.78</v>
      </c>
      <c r="AA6" s="10">
        <v>15.85</v>
      </c>
      <c r="AB6" s="94">
        <v>13245900</v>
      </c>
      <c r="AC6" s="10">
        <v>15.85</v>
      </c>
      <c r="AE6" s="137">
        <f t="shared" si="1"/>
        <v>0</v>
      </c>
    </row>
    <row r="7" spans="1:41" x14ac:dyDescent="0.25">
      <c r="B7" s="500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500">
        <v>42830</v>
      </c>
      <c r="H7" s="81">
        <v>300</v>
      </c>
      <c r="I7" s="78">
        <v>16.62</v>
      </c>
      <c r="J7" s="44">
        <v>0.11</v>
      </c>
      <c r="K7" s="44">
        <f t="shared" si="2"/>
        <v>4985.8900000000003</v>
      </c>
      <c r="O7" s="11" t="s">
        <v>181</v>
      </c>
      <c r="Q7" s="2">
        <f>Q10+Q8</f>
        <v>11731.341000001645</v>
      </c>
      <c r="R7">
        <v>5300</v>
      </c>
      <c r="U7" s="183"/>
      <c r="W7" s="132">
        <v>42823</v>
      </c>
      <c r="X7" s="10">
        <v>15.21</v>
      </c>
      <c r="Y7" s="10">
        <v>15.98</v>
      </c>
      <c r="Z7" s="10">
        <v>15.18</v>
      </c>
      <c r="AA7" s="10">
        <v>15.85</v>
      </c>
      <c r="AB7" s="94">
        <v>15741900</v>
      </c>
      <c r="AC7" s="10">
        <v>15.85</v>
      </c>
      <c r="AE7" s="137">
        <f t="shared" si="1"/>
        <v>4.0709126723571742E-2</v>
      </c>
    </row>
    <row r="8" spans="1:41" x14ac:dyDescent="0.25">
      <c r="A8" s="638"/>
      <c r="B8" s="500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-2884.2299999999814</v>
      </c>
      <c r="W8" s="132">
        <v>42822</v>
      </c>
      <c r="X8" s="10">
        <v>14.76</v>
      </c>
      <c r="Y8" s="10">
        <v>15.27</v>
      </c>
      <c r="Z8" s="10">
        <v>14.72</v>
      </c>
      <c r="AA8" s="10">
        <v>15.23</v>
      </c>
      <c r="AB8" s="94">
        <v>12950700</v>
      </c>
      <c r="AC8" s="10">
        <v>15.23</v>
      </c>
      <c r="AE8" s="137">
        <f t="shared" si="1"/>
        <v>3.2542372881355863E-2</v>
      </c>
    </row>
    <row r="9" spans="1:41" x14ac:dyDescent="0.25">
      <c r="A9" s="638"/>
      <c r="B9" s="500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-2.8408717628931778E-2</v>
      </c>
      <c r="W9" s="132">
        <v>42821</v>
      </c>
      <c r="X9" s="10">
        <v>14.41</v>
      </c>
      <c r="Y9" s="10">
        <v>14.78</v>
      </c>
      <c r="Z9" s="10">
        <v>14.3</v>
      </c>
      <c r="AA9" s="10">
        <v>14.75</v>
      </c>
      <c r="AB9" s="94">
        <v>9619100</v>
      </c>
      <c r="AC9" s="10">
        <v>14.75</v>
      </c>
      <c r="AE9" s="137">
        <f t="shared" si="1"/>
        <v>9.5824777549624596E-3</v>
      </c>
    </row>
    <row r="10" spans="1:41" ht="15" customHeight="1" x14ac:dyDescent="0.25">
      <c r="A10" s="638"/>
      <c r="B10" s="501">
        <v>42767</v>
      </c>
      <c r="C10" s="4">
        <v>500</v>
      </c>
      <c r="D10" s="239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  <c r="W10" s="132">
        <v>42818</v>
      </c>
      <c r="X10" s="10">
        <v>14.73</v>
      </c>
      <c r="Y10" s="10">
        <v>14.95</v>
      </c>
      <c r="Z10" s="10">
        <v>14.55</v>
      </c>
      <c r="AA10" s="10">
        <v>14.61</v>
      </c>
      <c r="AB10" s="94">
        <v>11814900</v>
      </c>
      <c r="AC10" s="10">
        <v>14.61</v>
      </c>
      <c r="AE10" s="137">
        <f t="shared" si="1"/>
        <v>-4.7683923705722497E-3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1.2699999999999999E-2</v>
      </c>
      <c r="W11" s="132">
        <v>42817</v>
      </c>
      <c r="X11" s="10">
        <v>14.96</v>
      </c>
      <c r="Y11" s="10">
        <v>15.02</v>
      </c>
      <c r="Z11" s="10">
        <v>14.66</v>
      </c>
      <c r="AA11" s="10">
        <v>14.68</v>
      </c>
      <c r="AB11" s="94">
        <v>14362600</v>
      </c>
      <c r="AC11" s="10">
        <v>14.68</v>
      </c>
      <c r="AE11" s="137">
        <f t="shared" si="1"/>
        <v>-2.2636484687083902E-2</v>
      </c>
    </row>
    <row r="12" spans="1:41" x14ac:dyDescent="0.25">
      <c r="A12" s="638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42816</v>
      </c>
      <c r="X12" s="10">
        <v>14.95</v>
      </c>
      <c r="Y12" s="10">
        <v>15.13</v>
      </c>
      <c r="Z12" s="10">
        <v>14.81</v>
      </c>
      <c r="AA12" s="10">
        <v>15.02</v>
      </c>
      <c r="AB12" s="94">
        <v>10055400</v>
      </c>
      <c r="AC12" s="10">
        <v>15.02</v>
      </c>
      <c r="AE12" s="137">
        <f t="shared" si="1"/>
        <v>-1.9933554817276322E-3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42815</v>
      </c>
      <c r="X13" s="10">
        <v>15.55</v>
      </c>
      <c r="Y13" s="10">
        <v>15.57</v>
      </c>
      <c r="Z13" s="10">
        <v>14.89</v>
      </c>
      <c r="AA13" s="10">
        <v>15.05</v>
      </c>
      <c r="AB13" s="94">
        <v>15350700</v>
      </c>
      <c r="AC13" s="10">
        <v>15.05</v>
      </c>
      <c r="AE13" s="137">
        <f t="shared" si="1"/>
        <v>-2.777777777777779E-2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42814</v>
      </c>
      <c r="X14" s="10">
        <v>15.29</v>
      </c>
      <c r="Y14" s="10">
        <v>15.52</v>
      </c>
      <c r="Z14" s="10">
        <v>15.08</v>
      </c>
      <c r="AA14" s="10">
        <v>15.48</v>
      </c>
      <c r="AB14" s="94">
        <v>11142600</v>
      </c>
      <c r="AC14" s="10">
        <v>15.48</v>
      </c>
      <c r="AE14" s="137">
        <f t="shared" si="1"/>
        <v>1.2936610608020871E-3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42811</v>
      </c>
      <c r="X15" s="10">
        <v>15.61</v>
      </c>
      <c r="Y15" s="10">
        <v>15.65</v>
      </c>
      <c r="Z15" s="10">
        <v>15.39</v>
      </c>
      <c r="AA15" s="10">
        <v>15.46</v>
      </c>
      <c r="AB15" s="94">
        <v>12129400</v>
      </c>
      <c r="AC15" s="10">
        <v>15.46</v>
      </c>
      <c r="AE15" s="137">
        <f>AC15/AC16-1</f>
        <v>-5.7877813504823017E-3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42810</v>
      </c>
      <c r="X16" s="10">
        <v>15.63</v>
      </c>
      <c r="Y16" s="10">
        <v>15.7</v>
      </c>
      <c r="Z16" s="10">
        <v>15.43</v>
      </c>
      <c r="AA16" s="10">
        <v>15.55</v>
      </c>
      <c r="AB16" s="94">
        <v>9523200</v>
      </c>
      <c r="AC16" s="10">
        <v>15.55</v>
      </c>
      <c r="AE16" s="137">
        <f t="shared" ref="AE16:AE66" si="3">AC16/AC17-1</f>
        <v>-6.4267352185087834E-4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42809</v>
      </c>
      <c r="X17" s="10">
        <v>15.48</v>
      </c>
      <c r="Y17" s="10">
        <v>15.68</v>
      </c>
      <c r="Z17" s="10">
        <v>15.23</v>
      </c>
      <c r="AA17" s="10">
        <v>15.56</v>
      </c>
      <c r="AB17" s="94">
        <v>15756400</v>
      </c>
      <c r="AC17" s="10">
        <v>15.56</v>
      </c>
      <c r="AE17" s="137">
        <f t="shared" si="3"/>
        <v>1.5665796344647598E-2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42808</v>
      </c>
      <c r="X18" s="10">
        <v>15.49</v>
      </c>
      <c r="Y18" s="10">
        <v>15.5</v>
      </c>
      <c r="Z18" s="10">
        <v>14.61</v>
      </c>
      <c r="AA18" s="10">
        <v>15.32</v>
      </c>
      <c r="AB18" s="94">
        <v>24942900</v>
      </c>
      <c r="AC18" s="10">
        <v>15.32</v>
      </c>
      <c r="AE18" s="137">
        <f t="shared" si="3"/>
        <v>-3.2828282828282762E-2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42807</v>
      </c>
      <c r="X19" s="10">
        <v>16.05</v>
      </c>
      <c r="Y19" s="10">
        <v>16.25</v>
      </c>
      <c r="Z19" s="10">
        <v>15.8</v>
      </c>
      <c r="AA19" s="10">
        <v>15.84</v>
      </c>
      <c r="AB19" s="94">
        <v>15432300</v>
      </c>
      <c r="AC19" s="10">
        <v>15.84</v>
      </c>
      <c r="AE19" s="137">
        <f t="shared" si="3"/>
        <v>-1.980198019801982E-2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42804</v>
      </c>
      <c r="X20" s="10">
        <v>16.440000000000001</v>
      </c>
      <c r="Y20" s="10">
        <v>16.54</v>
      </c>
      <c r="Z20" s="10">
        <v>15.61</v>
      </c>
      <c r="AA20" s="10">
        <v>16.16</v>
      </c>
      <c r="AB20" s="94">
        <v>24326700</v>
      </c>
      <c r="AC20" s="10">
        <v>16.16</v>
      </c>
      <c r="AE20" s="137">
        <f t="shared" si="3"/>
        <v>5.6004978220285384E-3</v>
      </c>
    </row>
    <row r="21" spans="1:31" x14ac:dyDescent="0.25">
      <c r="B21" s="501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42803</v>
      </c>
      <c r="X21" s="10">
        <v>15.66</v>
      </c>
      <c r="Y21" s="10">
        <v>16.07</v>
      </c>
      <c r="Z21" s="10">
        <v>15.22</v>
      </c>
      <c r="AA21" s="10">
        <v>16.07</v>
      </c>
      <c r="AB21" s="94">
        <v>36557900</v>
      </c>
      <c r="AC21" s="10">
        <v>16.07</v>
      </c>
      <c r="AE21" s="137">
        <f t="shared" si="3"/>
        <v>8.0699394754539355E-2</v>
      </c>
    </row>
    <row r="22" spans="1:31" x14ac:dyDescent="0.25">
      <c r="B22" s="501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42802</v>
      </c>
      <c r="X22" s="10">
        <v>16.12</v>
      </c>
      <c r="Y22" s="10">
        <v>16.21</v>
      </c>
      <c r="Z22" s="10">
        <v>14.81</v>
      </c>
      <c r="AA22" s="10">
        <v>14.87</v>
      </c>
      <c r="AB22" s="94">
        <v>24467100</v>
      </c>
      <c r="AC22" s="10">
        <v>14.87</v>
      </c>
      <c r="AE22" s="137">
        <f t="shared" si="3"/>
        <v>-8.6609336609336673E-2</v>
      </c>
    </row>
    <row r="23" spans="1:31" x14ac:dyDescent="0.25">
      <c r="B23" s="501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42801</v>
      </c>
      <c r="X23" s="10">
        <v>16.55</v>
      </c>
      <c r="Y23" s="10">
        <v>16.59</v>
      </c>
      <c r="Z23" s="10">
        <v>16.11</v>
      </c>
      <c r="AA23" s="10">
        <v>16.28</v>
      </c>
      <c r="AB23" s="94">
        <v>11320400</v>
      </c>
      <c r="AC23" s="10">
        <v>16.28</v>
      </c>
      <c r="AE23" s="137">
        <f t="shared" si="3"/>
        <v>-1.1536126290224491E-2</v>
      </c>
    </row>
    <row r="24" spans="1:31" x14ac:dyDescent="0.25">
      <c r="B24" s="501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42800</v>
      </c>
      <c r="X24" s="10">
        <v>16.100000000000001</v>
      </c>
      <c r="Y24" s="10">
        <v>16.48</v>
      </c>
      <c r="Z24" s="10">
        <v>15.98</v>
      </c>
      <c r="AA24" s="10">
        <v>16.47</v>
      </c>
      <c r="AB24" s="94">
        <v>8821100</v>
      </c>
      <c r="AC24" s="10">
        <v>16.47</v>
      </c>
      <c r="AE24" s="137">
        <f t="shared" si="3"/>
        <v>1.7923362175525259E-2</v>
      </c>
    </row>
    <row r="25" spans="1:31" x14ac:dyDescent="0.25">
      <c r="B25" s="502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  <c r="W25" s="132">
        <v>42797</v>
      </c>
      <c r="X25" s="10">
        <v>16.18</v>
      </c>
      <c r="Y25" s="10">
        <v>16.5</v>
      </c>
      <c r="Z25" s="10">
        <v>16.12</v>
      </c>
      <c r="AA25" s="10">
        <v>16.18</v>
      </c>
      <c r="AB25" s="94">
        <v>6963100</v>
      </c>
      <c r="AC25" s="10">
        <v>16.18</v>
      </c>
      <c r="AE25" s="137">
        <f t="shared" si="3"/>
        <v>2.4783147459725985E-3</v>
      </c>
    </row>
    <row r="26" spans="1:31" ht="15" customHeight="1" x14ac:dyDescent="0.25">
      <c r="B26" s="502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  <c r="W26" s="132">
        <v>42796</v>
      </c>
      <c r="X26" s="10">
        <v>16.25</v>
      </c>
      <c r="Y26" s="10">
        <v>16.48</v>
      </c>
      <c r="Z26" s="10">
        <v>16.09</v>
      </c>
      <c r="AA26" s="10">
        <v>16.14</v>
      </c>
      <c r="AB26" s="94">
        <v>11303300</v>
      </c>
      <c r="AC26" s="10">
        <v>16.14</v>
      </c>
      <c r="AE26" s="137">
        <f t="shared" si="3"/>
        <v>-1.8844984802431575E-2</v>
      </c>
    </row>
    <row r="27" spans="1:31" ht="15" customHeight="1" x14ac:dyDescent="0.25">
      <c r="B27" s="502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  <c r="W27" s="132">
        <v>42795</v>
      </c>
      <c r="X27" s="10">
        <v>16.16</v>
      </c>
      <c r="Y27" s="10">
        <v>16.649999999999999</v>
      </c>
      <c r="Z27" s="10">
        <v>16.100000000000001</v>
      </c>
      <c r="AA27" s="10">
        <v>16.45</v>
      </c>
      <c r="AB27" s="94">
        <v>12907800</v>
      </c>
      <c r="AC27" s="10">
        <v>16.45</v>
      </c>
      <c r="AE27" s="137">
        <f t="shared" si="3"/>
        <v>2.8124999999999956E-2</v>
      </c>
    </row>
    <row r="28" spans="1:31" x14ac:dyDescent="0.25">
      <c r="G28" s="30"/>
      <c r="Q28" s="2"/>
      <c r="W28" s="132">
        <v>42794</v>
      </c>
      <c r="X28" s="10">
        <v>15.68</v>
      </c>
      <c r="Y28" s="10">
        <v>16.12</v>
      </c>
      <c r="Z28" s="10">
        <v>15.67</v>
      </c>
      <c r="AA28" s="10">
        <v>16</v>
      </c>
      <c r="AB28" s="94">
        <v>13359800</v>
      </c>
      <c r="AC28" s="10">
        <v>16</v>
      </c>
      <c r="AE28" s="137">
        <f t="shared" si="3"/>
        <v>9.4637223974762819E-3</v>
      </c>
    </row>
    <row r="29" spans="1:31" x14ac:dyDescent="0.25">
      <c r="G29" s="30"/>
      <c r="Q29" s="2"/>
      <c r="W29" s="132">
        <v>42793</v>
      </c>
      <c r="X29" s="10">
        <v>15.9</v>
      </c>
      <c r="Y29" s="10">
        <v>15.98</v>
      </c>
      <c r="Z29" s="10">
        <v>15.66</v>
      </c>
      <c r="AA29" s="10">
        <v>15.85</v>
      </c>
      <c r="AB29" s="94">
        <v>11127800</v>
      </c>
      <c r="AC29" s="10">
        <v>15.85</v>
      </c>
      <c r="AE29" s="137">
        <f t="shared" si="3"/>
        <v>7.6287349014620975E-3</v>
      </c>
    </row>
    <row r="30" spans="1:31" x14ac:dyDescent="0.25">
      <c r="G30" s="30"/>
      <c r="Q30" s="2"/>
      <c r="W30" s="132">
        <v>42790</v>
      </c>
      <c r="X30" s="10">
        <v>15.69</v>
      </c>
      <c r="Y30" s="10">
        <v>15.99</v>
      </c>
      <c r="Z30" s="10">
        <v>15.59</v>
      </c>
      <c r="AA30" s="10">
        <v>15.73</v>
      </c>
      <c r="AB30" s="94">
        <v>12086500</v>
      </c>
      <c r="AC30" s="10">
        <v>15.73</v>
      </c>
      <c r="AE30" s="137">
        <f t="shared" si="3"/>
        <v>-1.5644555694618312E-2</v>
      </c>
    </row>
    <row r="31" spans="1:31" x14ac:dyDescent="0.25">
      <c r="A31" s="32" t="s">
        <v>81</v>
      </c>
      <c r="B31" s="503"/>
      <c r="C31" s="72">
        <f>SUM(C2:C30)</f>
        <v>8600</v>
      </c>
      <c r="D31" s="18"/>
      <c r="E31" s="18"/>
      <c r="F31" s="18">
        <f>SUM(F2:F30)</f>
        <v>139983.4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330</v>
      </c>
      <c r="Q31" s="2"/>
      <c r="W31" s="132">
        <v>42789</v>
      </c>
      <c r="X31" s="10">
        <v>16.25</v>
      </c>
      <c r="Y31" s="10">
        <v>16.25</v>
      </c>
      <c r="Z31" s="10">
        <v>15.7</v>
      </c>
      <c r="AA31" s="10">
        <v>15.98</v>
      </c>
      <c r="AB31" s="94">
        <v>16327900</v>
      </c>
      <c r="AC31" s="10">
        <v>15.98</v>
      </c>
      <c r="AE31" s="137">
        <f t="shared" si="3"/>
        <v>1.3959390862944288E-2</v>
      </c>
    </row>
    <row r="32" spans="1:31" ht="15.75" thickBot="1" x14ac:dyDescent="0.3">
      <c r="A32" s="353" t="s">
        <v>197</v>
      </c>
      <c r="B32" s="504"/>
      <c r="C32" s="355">
        <f>SumByColor($A$32, C2:C30)</f>
        <v>2400</v>
      </c>
      <c r="D32" s="355"/>
      <c r="E32" s="355"/>
      <c r="F32" s="356">
        <f>SumByColor($A$32, F2:F30)</f>
        <v>37839</v>
      </c>
      <c r="G32" s="355"/>
      <c r="H32" s="355">
        <f>SumByColor($A$32, H2:H30)</f>
        <v>2400</v>
      </c>
      <c r="I32" s="355"/>
      <c r="J32" s="356"/>
      <c r="K32" s="356">
        <f>SumByColor($A$32, K2:K30)</f>
        <v>38128</v>
      </c>
      <c r="L32" s="355"/>
      <c r="M32" s="356">
        <f>SumByColor($A$32, M2:M30)</f>
        <v>330</v>
      </c>
      <c r="Q32" s="2"/>
      <c r="W32" s="132">
        <v>42788</v>
      </c>
      <c r="X32" s="10">
        <v>16.2</v>
      </c>
      <c r="Y32" s="10">
        <v>16.260000000000002</v>
      </c>
      <c r="Z32" s="10">
        <v>15.73</v>
      </c>
      <c r="AA32" s="10">
        <v>15.76</v>
      </c>
      <c r="AB32" s="94">
        <v>14447000</v>
      </c>
      <c r="AC32" s="10">
        <v>15.76</v>
      </c>
      <c r="AE32" s="137">
        <f t="shared" si="3"/>
        <v>-3.7851037851037828E-2</v>
      </c>
    </row>
    <row r="33" spans="1:31" x14ac:dyDescent="0.25">
      <c r="W33" s="132">
        <v>42787</v>
      </c>
      <c r="X33" s="10">
        <v>16.420000000000002</v>
      </c>
      <c r="Y33" s="10">
        <v>16.64</v>
      </c>
      <c r="Z33" s="10">
        <v>16.32</v>
      </c>
      <c r="AA33" s="10">
        <v>16.38</v>
      </c>
      <c r="AB33" s="94">
        <v>13186100</v>
      </c>
      <c r="AC33" s="10">
        <v>16.38</v>
      </c>
      <c r="AE33" s="137">
        <f t="shared" si="3"/>
        <v>9.2421441774490631E-3</v>
      </c>
    </row>
    <row r="34" spans="1:31" x14ac:dyDescent="0.25">
      <c r="W34" s="132">
        <v>42783</v>
      </c>
      <c r="X34" s="10">
        <v>16.05</v>
      </c>
      <c r="Y34" s="10">
        <v>16.260000000000002</v>
      </c>
      <c r="Z34" s="10">
        <v>15.93</v>
      </c>
      <c r="AA34" s="10">
        <v>16.23</v>
      </c>
      <c r="AB34" s="94">
        <v>13785700</v>
      </c>
      <c r="AC34" s="10">
        <v>16.23</v>
      </c>
      <c r="AE34" s="137">
        <f t="shared" si="3"/>
        <v>3.7105751391464104E-3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542</v>
      </c>
      <c r="K35" s="228" t="s">
        <v>151</v>
      </c>
      <c r="W35" s="132">
        <v>42782</v>
      </c>
      <c r="X35" s="10">
        <v>16.600000000000001</v>
      </c>
      <c r="Y35" s="10">
        <v>17.05</v>
      </c>
      <c r="Z35" s="10">
        <v>16.13</v>
      </c>
      <c r="AA35" s="10">
        <v>16.170000000000002</v>
      </c>
      <c r="AB35" s="94">
        <v>23847500</v>
      </c>
      <c r="AC35" s="10">
        <v>16.170000000000002</v>
      </c>
      <c r="AE35" s="137">
        <f t="shared" si="3"/>
        <v>-7.9754601226993405E-3</v>
      </c>
    </row>
    <row r="36" spans="1:31" x14ac:dyDescent="0.25">
      <c r="A36" t="s">
        <v>463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42781</v>
      </c>
      <c r="X36" s="10">
        <v>16.39</v>
      </c>
      <c r="Y36" s="10">
        <v>16.57</v>
      </c>
      <c r="Z36" s="10">
        <v>16.190000000000001</v>
      </c>
      <c r="AA36" s="10">
        <v>16.3</v>
      </c>
      <c r="AB36" s="94">
        <v>13152600</v>
      </c>
      <c r="AC36" s="10">
        <v>16.3</v>
      </c>
      <c r="AE36" s="137">
        <f t="shared" si="3"/>
        <v>-6.7032297379646666E-3</v>
      </c>
    </row>
    <row r="37" spans="1:31" x14ac:dyDescent="0.25">
      <c r="A37" t="s">
        <v>476</v>
      </c>
      <c r="B37" s="156">
        <v>42788</v>
      </c>
      <c r="C37" s="444">
        <v>6000</v>
      </c>
      <c r="D37" s="682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42780</v>
      </c>
      <c r="X37" s="10">
        <v>16.16</v>
      </c>
      <c r="Y37" s="10">
        <v>16.43</v>
      </c>
      <c r="Z37" s="10">
        <v>15.97</v>
      </c>
      <c r="AA37" s="10">
        <v>16.41</v>
      </c>
      <c r="AB37" s="94">
        <v>11078300</v>
      </c>
      <c r="AC37" s="10">
        <v>16.41</v>
      </c>
      <c r="AE37" s="137">
        <f t="shared" si="3"/>
        <v>2.1793275217932839E-2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42779</v>
      </c>
      <c r="X38" s="10">
        <v>16.079999999999998</v>
      </c>
      <c r="Y38" s="10">
        <v>16.14</v>
      </c>
      <c r="Z38" s="10">
        <v>15.79</v>
      </c>
      <c r="AA38" s="10">
        <v>16.059999999999999</v>
      </c>
      <c r="AB38" s="94">
        <v>14778800</v>
      </c>
      <c r="AC38" s="10">
        <v>16.059999999999999</v>
      </c>
      <c r="AE38" s="137" t="e">
        <f t="shared" si="3"/>
        <v>#DIV/0!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42779</v>
      </c>
      <c r="X39" s="10" t="s">
        <v>382</v>
      </c>
      <c r="Y39" s="10"/>
      <c r="Z39" s="10"/>
      <c r="AA39" s="10"/>
      <c r="AB39" s="94"/>
      <c r="AC39" s="10"/>
      <c r="AE39" s="137">
        <f t="shared" si="3"/>
        <v>-1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42776</v>
      </c>
      <c r="X40" s="10">
        <v>16.38</v>
      </c>
      <c r="Y40" s="10">
        <v>16.399999999999999</v>
      </c>
      <c r="Z40" s="10">
        <v>16.05</v>
      </c>
      <c r="AA40" s="10">
        <v>16.190000000000001</v>
      </c>
      <c r="AB40" s="94">
        <v>11992600</v>
      </c>
      <c r="AC40" s="10">
        <v>16.14</v>
      </c>
      <c r="AE40" s="137">
        <f t="shared" si="3"/>
        <v>8.7500000000000355E-3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3" t="s">
        <v>78</v>
      </c>
      <c r="P41" s="703"/>
      <c r="W41" s="132">
        <v>42775</v>
      </c>
      <c r="X41" s="10">
        <v>15.88</v>
      </c>
      <c r="Y41" s="10">
        <v>16.23</v>
      </c>
      <c r="Z41" s="10">
        <v>15.88</v>
      </c>
      <c r="AA41" s="10">
        <v>16.05</v>
      </c>
      <c r="AB41" s="94">
        <v>8911600</v>
      </c>
      <c r="AC41" s="10">
        <v>16</v>
      </c>
      <c r="AE41" s="137">
        <f t="shared" si="3"/>
        <v>1.073910296904601E-2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19.4102</v>
      </c>
      <c r="T42" s="133" t="s">
        <v>92</v>
      </c>
      <c r="W42" s="132">
        <v>42774</v>
      </c>
      <c r="X42" s="10">
        <v>15.86</v>
      </c>
      <c r="Y42" s="10">
        <v>16.239999999999998</v>
      </c>
      <c r="Z42" s="10">
        <v>15.63</v>
      </c>
      <c r="AA42" s="10">
        <v>15.88</v>
      </c>
      <c r="AB42" s="94">
        <v>13282300</v>
      </c>
      <c r="AC42" s="10">
        <v>15.83</v>
      </c>
      <c r="AE42" s="137">
        <f t="shared" si="3"/>
        <v>-9.386733416770987E-3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19.251100000000001</v>
      </c>
      <c r="T43" s="134" t="s">
        <v>98</v>
      </c>
      <c r="U43" s="128">
        <v>16.14</v>
      </c>
      <c r="W43" s="132">
        <v>42773</v>
      </c>
      <c r="X43" s="10">
        <v>16.39</v>
      </c>
      <c r="Y43" s="10">
        <v>16.43</v>
      </c>
      <c r="Z43" s="10">
        <v>15.75</v>
      </c>
      <c r="AA43" s="10">
        <v>16.03</v>
      </c>
      <c r="AB43" s="94">
        <v>14647800</v>
      </c>
      <c r="AC43" s="10">
        <v>15.98</v>
      </c>
      <c r="AE43" s="137">
        <f t="shared" si="3"/>
        <v>-2.9751062537947681E-2</v>
      </c>
    </row>
    <row r="44" spans="1:31" x14ac:dyDescent="0.25">
      <c r="A44">
        <v>4200</v>
      </c>
      <c r="B44" s="156">
        <v>42805</v>
      </c>
      <c r="C44" s="444">
        <v>6000</v>
      </c>
      <c r="D44" s="682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19.091999999999999</v>
      </c>
      <c r="T44" s="135" t="s">
        <v>99</v>
      </c>
      <c r="U44" s="129">
        <v>16.309999999999999</v>
      </c>
      <c r="W44" s="132">
        <v>42772</v>
      </c>
      <c r="X44" s="10">
        <v>17.25</v>
      </c>
      <c r="Y44" s="10">
        <v>17.25</v>
      </c>
      <c r="Z44" s="10">
        <v>16.46</v>
      </c>
      <c r="AA44" s="10">
        <v>16.52</v>
      </c>
      <c r="AB44" s="94">
        <v>9566000</v>
      </c>
      <c r="AC44" s="10">
        <v>16.47</v>
      </c>
      <c r="AE44" s="137">
        <f t="shared" si="3"/>
        <v>-4.1327124563445894E-2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18.9329</v>
      </c>
      <c r="T45" s="135" t="s">
        <v>100</v>
      </c>
      <c r="U45" s="129" t="s">
        <v>129</v>
      </c>
      <c r="W45" s="132">
        <v>42769</v>
      </c>
      <c r="X45" s="10">
        <v>16.7</v>
      </c>
      <c r="Y45" s="10">
        <v>17.36</v>
      </c>
      <c r="Z45" s="10">
        <v>16.66</v>
      </c>
      <c r="AA45" s="10">
        <v>17.23</v>
      </c>
      <c r="AB45" s="94">
        <v>12758600</v>
      </c>
      <c r="AC45" s="10">
        <v>17.18</v>
      </c>
      <c r="AE45" s="137">
        <f t="shared" si="3"/>
        <v>3.3072760072158758E-2</v>
      </c>
    </row>
    <row r="46" spans="1:31" x14ac:dyDescent="0.25">
      <c r="A46">
        <v>3700</v>
      </c>
      <c r="B46" s="156">
        <v>42808</v>
      </c>
      <c r="C46" s="444">
        <v>6000</v>
      </c>
      <c r="D46" s="682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18.773799999999998</v>
      </c>
      <c r="T46" s="135" t="s">
        <v>101</v>
      </c>
      <c r="U46" s="129" t="s">
        <v>129</v>
      </c>
      <c r="W46" s="132">
        <v>42768</v>
      </c>
      <c r="X46" s="10">
        <v>16.64</v>
      </c>
      <c r="Y46" s="10">
        <v>16.77</v>
      </c>
      <c r="Z46" s="10">
        <v>16.29</v>
      </c>
      <c r="AA46" s="10">
        <v>16.68</v>
      </c>
      <c r="AB46" s="94">
        <v>9235800</v>
      </c>
      <c r="AC46" s="10">
        <v>16.63</v>
      </c>
      <c r="AE46" s="137">
        <f t="shared" si="3"/>
        <v>5.4413542926239344E-3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18.614699999999999</v>
      </c>
      <c r="T47" s="135" t="s">
        <v>102</v>
      </c>
      <c r="U47" s="129">
        <v>20.69</v>
      </c>
      <c r="W47" s="132">
        <v>42767</v>
      </c>
      <c r="X47" s="10">
        <v>17.03</v>
      </c>
      <c r="Y47" s="10">
        <v>17.12</v>
      </c>
      <c r="Z47" s="10">
        <v>16.23</v>
      </c>
      <c r="AA47" s="10">
        <v>16.59</v>
      </c>
      <c r="AB47" s="94">
        <v>11449100</v>
      </c>
      <c r="AC47" s="10">
        <v>16.54</v>
      </c>
      <c r="AE47" s="137">
        <f t="shared" si="3"/>
        <v>-9.5808383233533245E-3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18.4556</v>
      </c>
      <c r="T48" s="135" t="s">
        <v>103</v>
      </c>
      <c r="U48" s="129">
        <v>2.7581099999999998</v>
      </c>
      <c r="W48" s="132">
        <v>42766</v>
      </c>
      <c r="X48" s="10">
        <v>16.55</v>
      </c>
      <c r="Y48" s="10">
        <v>16.75</v>
      </c>
      <c r="Z48" s="10">
        <v>16.28</v>
      </c>
      <c r="AA48" s="10">
        <v>16.75</v>
      </c>
      <c r="AB48" s="94">
        <v>10892700</v>
      </c>
      <c r="AC48" s="10">
        <v>16.7</v>
      </c>
      <c r="AE48" s="137">
        <f t="shared" si="3"/>
        <v>1.3349514563106624E-2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18.296499999999998</v>
      </c>
      <c r="T49" s="135" t="s">
        <v>122</v>
      </c>
      <c r="U49" s="129" t="s">
        <v>454</v>
      </c>
      <c r="W49" s="132">
        <v>42765</v>
      </c>
      <c r="X49" s="10">
        <v>17.27</v>
      </c>
      <c r="Y49" s="10">
        <v>17.34</v>
      </c>
      <c r="Z49" s="10">
        <v>16.36</v>
      </c>
      <c r="AA49" s="10">
        <v>16.53</v>
      </c>
      <c r="AB49" s="94">
        <v>13623400</v>
      </c>
      <c r="AC49" s="10">
        <v>16.48</v>
      </c>
      <c r="AE49" s="137">
        <f t="shared" si="3"/>
        <v>-5.0691244239631228E-2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18.1374</v>
      </c>
      <c r="T50" s="135"/>
      <c r="U50" s="129"/>
      <c r="W50" s="132">
        <v>42762</v>
      </c>
      <c r="X50" s="10">
        <v>17.68</v>
      </c>
      <c r="Y50" s="10">
        <v>17.7</v>
      </c>
      <c r="Z50" s="10">
        <v>17.28</v>
      </c>
      <c r="AA50" s="10">
        <v>17.41</v>
      </c>
      <c r="AB50" s="94">
        <v>6444500</v>
      </c>
      <c r="AC50" s="10">
        <v>17.36</v>
      </c>
      <c r="AE50" s="137">
        <f t="shared" si="3"/>
        <v>-1.9209039548022555E-2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:F52" si="47">C51*(E51-D51)</f>
        <v>-7164.1599999999926</v>
      </c>
      <c r="G51" s="40">
        <f t="shared" ref="G51:G52" si="48">D51*C51</f>
        <v>104636.15999999999</v>
      </c>
      <c r="H51" s="231">
        <f t="shared" ref="H51:H52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17.978299999999997</v>
      </c>
      <c r="T51" s="135" t="s">
        <v>105</v>
      </c>
      <c r="U51" s="129" t="s">
        <v>673</v>
      </c>
      <c r="W51" s="132">
        <v>42761</v>
      </c>
      <c r="X51" s="10">
        <v>17.8</v>
      </c>
      <c r="Y51" s="10">
        <v>17.93</v>
      </c>
      <c r="Z51" s="10">
        <v>17.64</v>
      </c>
      <c r="AA51" s="10">
        <v>17.75</v>
      </c>
      <c r="AB51" s="94">
        <v>6978400</v>
      </c>
      <c r="AC51" s="10">
        <v>17.7</v>
      </c>
      <c r="AE51" s="137">
        <f t="shared" si="3"/>
        <v>0</v>
      </c>
    </row>
    <row r="52" spans="1:31" x14ac:dyDescent="0.25">
      <c r="A52">
        <v>3900</v>
      </c>
      <c r="B52" s="156">
        <v>42823</v>
      </c>
      <c r="C52" s="444">
        <v>6000</v>
      </c>
      <c r="D52" s="682">
        <v>16.407399999999999</v>
      </c>
      <c r="E52" s="40">
        <v>15.48</v>
      </c>
      <c r="F52" s="40">
        <f t="shared" si="47"/>
        <v>-5564.3999999999924</v>
      </c>
      <c r="G52" s="40">
        <f t="shared" si="48"/>
        <v>98444.4</v>
      </c>
      <c r="H52" s="231">
        <f t="shared" si="49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7"/>
        <v>17.819200000000002</v>
      </c>
      <c r="T52" s="135" t="s">
        <v>106</v>
      </c>
      <c r="U52" s="129" t="s">
        <v>674</v>
      </c>
      <c r="W52" s="132">
        <v>42760</v>
      </c>
      <c r="X52" s="10">
        <v>17.690000000000001</v>
      </c>
      <c r="Y52" s="10">
        <v>17.88</v>
      </c>
      <c r="Z52" s="10">
        <v>17.670000000000002</v>
      </c>
      <c r="AA52" s="10">
        <v>17.75</v>
      </c>
      <c r="AB52" s="94">
        <v>8053500</v>
      </c>
      <c r="AC52" s="10">
        <v>17.7</v>
      </c>
      <c r="AE52" s="137">
        <f t="shared" si="3"/>
        <v>2.8328611898016387E-3</v>
      </c>
    </row>
    <row r="53" spans="1:31" ht="15" customHeight="1" x14ac:dyDescent="0.25">
      <c r="A53">
        <v>4100</v>
      </c>
      <c r="B53" s="156">
        <v>42830</v>
      </c>
      <c r="C53" s="444">
        <v>6000</v>
      </c>
      <c r="D53" s="682">
        <v>16.388999999999999</v>
      </c>
      <c r="E53" s="40">
        <v>15.98</v>
      </c>
      <c r="F53" s="40">
        <f t="shared" ref="F53:F54" si="50">C53*(E53-D53)</f>
        <v>-2453.9999999999936</v>
      </c>
      <c r="G53" s="40">
        <f t="shared" ref="G53:G54" si="51">D53*C53</f>
        <v>98334</v>
      </c>
      <c r="H53" s="231">
        <f t="shared" ref="H53:H54" si="52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7"/>
        <v>17.660100000000003</v>
      </c>
      <c r="T53" s="135" t="s">
        <v>107</v>
      </c>
      <c r="U53" s="130">
        <v>19647056</v>
      </c>
      <c r="W53" s="132">
        <v>42759</v>
      </c>
      <c r="X53" s="10">
        <v>17.55</v>
      </c>
      <c r="Y53" s="10">
        <v>17.91</v>
      </c>
      <c r="Z53" s="10">
        <v>17.5</v>
      </c>
      <c r="AA53" s="10">
        <v>17.7</v>
      </c>
      <c r="AB53" s="94">
        <v>8316000</v>
      </c>
      <c r="AC53" s="10">
        <v>17.649999999999999</v>
      </c>
      <c r="AE53" s="137">
        <f t="shared" si="3"/>
        <v>1.6119746689694736E-2</v>
      </c>
    </row>
    <row r="54" spans="1:31" x14ac:dyDescent="0.25">
      <c r="A54">
        <v>4800</v>
      </c>
      <c r="B54" s="156">
        <v>42838</v>
      </c>
      <c r="C54" s="10">
        <v>6200</v>
      </c>
      <c r="D54" s="241">
        <v>16.375</v>
      </c>
      <c r="E54" s="40">
        <v>15.9</v>
      </c>
      <c r="F54" s="40">
        <f t="shared" si="50"/>
        <v>-2944.9999999999977</v>
      </c>
      <c r="G54" s="40">
        <f t="shared" si="51"/>
        <v>101525</v>
      </c>
      <c r="H54" s="230">
        <f t="shared" si="52"/>
        <v>-2.9007633587786238E-2</v>
      </c>
      <c r="I54" s="40"/>
      <c r="J54" s="40"/>
      <c r="K54" s="40">
        <v>11731</v>
      </c>
      <c r="O54" s="82">
        <v>1.1000000000000001</v>
      </c>
      <c r="P54" s="82">
        <f>O54*$Q$4</f>
        <v>17.501000000000001</v>
      </c>
      <c r="T54" s="135" t="s">
        <v>110</v>
      </c>
      <c r="U54" s="130">
        <v>12456000</v>
      </c>
      <c r="W54" s="132">
        <v>42758</v>
      </c>
      <c r="X54" s="10">
        <v>17.48</v>
      </c>
      <c r="Y54" s="10">
        <v>17.61</v>
      </c>
      <c r="Z54" s="10">
        <v>17.27</v>
      </c>
      <c r="AA54" s="10">
        <v>17.420000000000002</v>
      </c>
      <c r="AB54" s="94">
        <v>9514800</v>
      </c>
      <c r="AC54" s="10">
        <v>17.37</v>
      </c>
      <c r="AE54" s="137">
        <f t="shared" si="3"/>
        <v>-1.0820045558086466E-2</v>
      </c>
    </row>
    <row r="55" spans="1:31" x14ac:dyDescent="0.25">
      <c r="B55" s="156"/>
      <c r="C55" s="10"/>
      <c r="D55" s="241"/>
      <c r="E55" s="40"/>
      <c r="F55" s="40"/>
      <c r="G55" s="40"/>
      <c r="H55" s="230"/>
      <c r="I55" s="40"/>
      <c r="J55" s="40"/>
      <c r="K55" s="40"/>
      <c r="O55" s="82">
        <v>1.0900000000000001</v>
      </c>
      <c r="P55" s="82">
        <f t="shared" ref="P55:P74" si="53">O55*$Q$4</f>
        <v>17.341900000000003</v>
      </c>
      <c r="T55" s="135" t="s">
        <v>108</v>
      </c>
      <c r="U55" s="129" t="s">
        <v>675</v>
      </c>
      <c r="W55" s="132">
        <v>42755</v>
      </c>
      <c r="X55" s="10">
        <v>17.489999999999998</v>
      </c>
      <c r="Y55" s="10">
        <v>17.75</v>
      </c>
      <c r="Z55" s="10">
        <v>17.420000000000002</v>
      </c>
      <c r="AA55" s="10">
        <v>17.61</v>
      </c>
      <c r="AB55" s="94">
        <v>11179200</v>
      </c>
      <c r="AC55" s="10">
        <v>17.559999999999999</v>
      </c>
      <c r="AE55" s="137">
        <f t="shared" si="3"/>
        <v>1.9744483159117365E-2</v>
      </c>
    </row>
    <row r="56" spans="1:31" x14ac:dyDescent="0.25">
      <c r="B56" s="156"/>
      <c r="C56" s="10"/>
      <c r="D56" s="241"/>
      <c r="E56" s="40"/>
      <c r="F56" s="40"/>
      <c r="G56" s="40"/>
      <c r="H56" s="230"/>
      <c r="I56" s="40"/>
      <c r="J56" s="40"/>
      <c r="K56" s="40"/>
      <c r="O56" s="82">
        <v>1.08</v>
      </c>
      <c r="P56" s="82">
        <f t="shared" si="53"/>
        <v>17.1828</v>
      </c>
      <c r="T56" s="135" t="s">
        <v>111</v>
      </c>
      <c r="U56" s="129" t="s">
        <v>129</v>
      </c>
      <c r="W56" s="132">
        <v>42754</v>
      </c>
      <c r="X56" s="10">
        <v>17.329999999999998</v>
      </c>
      <c r="Y56" s="10">
        <v>17.510000000000002</v>
      </c>
      <c r="Z56" s="10">
        <v>17.21</v>
      </c>
      <c r="AA56" s="10">
        <v>17.27</v>
      </c>
      <c r="AB56" s="94">
        <v>6267100</v>
      </c>
      <c r="AC56" s="10">
        <v>17.22</v>
      </c>
      <c r="AE56" s="137">
        <f t="shared" si="3"/>
        <v>-3.4722222222223209E-3</v>
      </c>
    </row>
    <row r="57" spans="1:31" x14ac:dyDescent="0.25">
      <c r="B57" s="156"/>
      <c r="C57" s="10"/>
      <c r="D57" s="241"/>
      <c r="E57" s="40"/>
      <c r="F57" s="40"/>
      <c r="G57" s="40"/>
      <c r="H57" s="230"/>
      <c r="I57" s="40"/>
      <c r="J57" s="40"/>
      <c r="K57" s="40"/>
      <c r="O57" s="82">
        <v>1.07</v>
      </c>
      <c r="P57" s="82">
        <f t="shared" si="53"/>
        <v>17.023700000000002</v>
      </c>
      <c r="T57" s="135" t="s">
        <v>112</v>
      </c>
      <c r="U57" s="129">
        <v>-2.61</v>
      </c>
      <c r="W57" s="132">
        <v>42753</v>
      </c>
      <c r="X57" s="10">
        <v>17.260000000000002</v>
      </c>
      <c r="Y57" s="10">
        <v>17.48</v>
      </c>
      <c r="Z57" s="10">
        <v>17.149999999999999</v>
      </c>
      <c r="AA57" s="10">
        <v>17.329999999999998</v>
      </c>
      <c r="AB57" s="94">
        <v>9286700</v>
      </c>
      <c r="AC57" s="10">
        <v>17.28</v>
      </c>
      <c r="AE57" s="137">
        <f t="shared" si="3"/>
        <v>-6.3254744105807337E-3</v>
      </c>
    </row>
    <row r="58" spans="1:31" x14ac:dyDescent="0.25">
      <c r="B58" s="156"/>
      <c r="C58" s="10"/>
      <c r="D58" s="241"/>
      <c r="E58" s="40"/>
      <c r="F58" s="40"/>
      <c r="G58" s="40"/>
      <c r="H58" s="230"/>
      <c r="I58" s="40"/>
      <c r="J58" s="40"/>
      <c r="K58" s="40"/>
      <c r="O58" s="82">
        <v>1.06</v>
      </c>
      <c r="P58" s="82">
        <f t="shared" si="53"/>
        <v>16.864599999999999</v>
      </c>
      <c r="T58" s="135" t="s">
        <v>109</v>
      </c>
      <c r="U58" s="129" t="s">
        <v>606</v>
      </c>
      <c r="W58" s="132">
        <v>42752</v>
      </c>
      <c r="X58" s="10">
        <v>17.63</v>
      </c>
      <c r="Y58" s="10">
        <v>17.7</v>
      </c>
      <c r="Z58" s="10">
        <v>17.399999999999999</v>
      </c>
      <c r="AA58" s="10">
        <v>17.440000000000001</v>
      </c>
      <c r="AB58" s="94">
        <v>6865000</v>
      </c>
      <c r="AC58" s="10">
        <v>17.39</v>
      </c>
      <c r="AE58" s="137">
        <f t="shared" si="3"/>
        <v>-5.7471264367803254E-4</v>
      </c>
    </row>
    <row r="59" spans="1:31" x14ac:dyDescent="0.25">
      <c r="B59" s="156"/>
      <c r="C59" s="10"/>
      <c r="D59" s="241"/>
      <c r="E59" s="40"/>
      <c r="F59" s="40"/>
      <c r="G59" s="40"/>
      <c r="H59" s="230"/>
      <c r="I59" s="40"/>
      <c r="J59" s="40"/>
      <c r="K59" s="40"/>
      <c r="O59" s="82">
        <v>1.05</v>
      </c>
      <c r="P59" s="82">
        <f t="shared" si="53"/>
        <v>16.705500000000001</v>
      </c>
      <c r="W59" s="132">
        <v>42748</v>
      </c>
      <c r="X59" s="10">
        <v>17.329999999999998</v>
      </c>
      <c r="Y59" s="10">
        <v>17.489999999999998</v>
      </c>
      <c r="Z59" s="10">
        <v>17.239999999999998</v>
      </c>
      <c r="AA59" s="10">
        <v>17.45</v>
      </c>
      <c r="AB59" s="94">
        <v>5406800</v>
      </c>
      <c r="AC59" s="10">
        <v>17.399999999999999</v>
      </c>
      <c r="AE59" s="137">
        <f t="shared" si="3"/>
        <v>5.7504312823453141E-4</v>
      </c>
    </row>
    <row r="60" spans="1:31" x14ac:dyDescent="0.25">
      <c r="B60" s="156"/>
      <c r="C60" s="10"/>
      <c r="D60" s="241"/>
      <c r="E60" s="40"/>
      <c r="F60" s="40"/>
      <c r="G60" s="40"/>
      <c r="H60" s="230"/>
      <c r="I60" s="40"/>
      <c r="J60" s="40"/>
      <c r="K60" s="40"/>
      <c r="O60" s="82">
        <v>1.04</v>
      </c>
      <c r="P60" s="82">
        <f t="shared" si="53"/>
        <v>16.546400000000002</v>
      </c>
      <c r="W60" s="132">
        <v>42747</v>
      </c>
      <c r="X60" s="10">
        <v>18.03</v>
      </c>
      <c r="Y60" s="10">
        <v>18.100000000000001</v>
      </c>
      <c r="Z60" s="10">
        <v>17.329999999999998</v>
      </c>
      <c r="AA60" s="10">
        <v>17.440000000000001</v>
      </c>
      <c r="AB60" s="94">
        <v>10282400</v>
      </c>
      <c r="AC60" s="10">
        <v>17.39</v>
      </c>
      <c r="AE60" s="137">
        <f t="shared" si="3"/>
        <v>-1.4172335600907027E-2</v>
      </c>
    </row>
    <row r="61" spans="1:31" x14ac:dyDescent="0.25">
      <c r="B61" s="156"/>
      <c r="C61" s="10"/>
      <c r="D61" s="241"/>
      <c r="E61" s="40"/>
      <c r="F61" s="40"/>
      <c r="G61" s="40"/>
      <c r="H61" s="230"/>
      <c r="I61" s="40"/>
      <c r="J61" s="40"/>
      <c r="K61" s="40"/>
      <c r="O61" s="82">
        <v>1.03</v>
      </c>
      <c r="P61" s="82">
        <f t="shared" si="53"/>
        <v>16.3873</v>
      </c>
      <c r="W61" s="132">
        <v>42746</v>
      </c>
      <c r="X61" s="10">
        <v>17.559999999999999</v>
      </c>
      <c r="Y61" s="10">
        <v>17.760000000000002</v>
      </c>
      <c r="Z61" s="10">
        <v>17.47</v>
      </c>
      <c r="AA61" s="10">
        <v>17.690000000000001</v>
      </c>
      <c r="AB61" s="94">
        <v>9787400</v>
      </c>
      <c r="AC61" s="10">
        <v>17.64</v>
      </c>
      <c r="AE61" s="137">
        <f t="shared" si="3"/>
        <v>1.2048192771084487E-2</v>
      </c>
    </row>
    <row r="62" spans="1:31" x14ac:dyDescent="0.25">
      <c r="B62" s="156"/>
      <c r="C62" s="10"/>
      <c r="D62" s="241"/>
      <c r="E62" s="40"/>
      <c r="F62" s="40"/>
      <c r="G62" s="40"/>
      <c r="H62" s="230"/>
      <c r="I62" s="40"/>
      <c r="J62" s="40"/>
      <c r="K62" s="40"/>
      <c r="O62" s="82">
        <v>1.02</v>
      </c>
      <c r="P62" s="82">
        <f t="shared" si="53"/>
        <v>16.228200000000001</v>
      </c>
      <c r="W62" s="132">
        <v>42745</v>
      </c>
      <c r="X62" s="10">
        <v>17.5</v>
      </c>
      <c r="Y62" s="10">
        <v>17.579999999999998</v>
      </c>
      <c r="Z62" s="10">
        <v>17.350000000000001</v>
      </c>
      <c r="AA62" s="10">
        <v>17.48</v>
      </c>
      <c r="AB62" s="94">
        <v>6969500</v>
      </c>
      <c r="AC62" s="10">
        <v>17.43</v>
      </c>
      <c r="AE62" s="137">
        <f t="shared" si="3"/>
        <v>4.610951008645392E-3</v>
      </c>
    </row>
    <row r="63" spans="1:31" x14ac:dyDescent="0.25">
      <c r="B63" s="156"/>
      <c r="C63" s="10"/>
      <c r="D63" s="241"/>
      <c r="E63" s="40"/>
      <c r="F63" s="40"/>
      <c r="G63" s="40"/>
      <c r="H63" s="230"/>
      <c r="I63" s="40"/>
      <c r="J63" s="40"/>
      <c r="K63" s="40"/>
      <c r="O63" s="82">
        <v>1.01</v>
      </c>
      <c r="P63" s="82">
        <f t="shared" si="53"/>
        <v>16.069099999999999</v>
      </c>
      <c r="W63" s="132">
        <v>42744</v>
      </c>
      <c r="X63" s="10">
        <v>17.64</v>
      </c>
      <c r="Y63" s="10">
        <v>17.75</v>
      </c>
      <c r="Z63" s="10">
        <v>17.399999999999999</v>
      </c>
      <c r="AA63" s="10">
        <v>17.399999999999999</v>
      </c>
      <c r="AB63" s="94">
        <v>8839500</v>
      </c>
      <c r="AC63" s="10">
        <v>17.350000000000001</v>
      </c>
      <c r="AE63" s="137">
        <f t="shared" si="3"/>
        <v>-2.6374859708192977E-2</v>
      </c>
    </row>
    <row r="64" spans="1:31" x14ac:dyDescent="0.25">
      <c r="B64" s="156"/>
      <c r="C64" s="10"/>
      <c r="D64" s="241"/>
      <c r="E64" s="40"/>
      <c r="F64" s="40"/>
      <c r="G64" s="40"/>
      <c r="H64" s="230"/>
      <c r="I64" s="40"/>
      <c r="J64" s="40"/>
      <c r="K64" s="40"/>
      <c r="O64" s="82">
        <v>1</v>
      </c>
      <c r="P64" s="82">
        <f t="shared" si="53"/>
        <v>15.91</v>
      </c>
      <c r="W64" s="132">
        <v>42741</v>
      </c>
      <c r="X64" s="10">
        <v>18.170000000000002</v>
      </c>
      <c r="Y64" s="10">
        <v>18.170000000000002</v>
      </c>
      <c r="Z64" s="10">
        <v>17.829999999999998</v>
      </c>
      <c r="AA64" s="10">
        <v>17.88</v>
      </c>
      <c r="AB64" s="94">
        <v>7807800</v>
      </c>
      <c r="AC64" s="10">
        <v>17.82</v>
      </c>
      <c r="AE64" s="137">
        <f t="shared" si="3"/>
        <v>-1.6556291390728561E-2</v>
      </c>
    </row>
    <row r="65" spans="2:31" x14ac:dyDescent="0.25">
      <c r="B65" s="156"/>
      <c r="C65" s="10"/>
      <c r="D65" s="241"/>
      <c r="E65" s="40"/>
      <c r="F65" s="40"/>
      <c r="G65" s="40"/>
      <c r="H65" s="230"/>
      <c r="I65" s="40"/>
      <c r="J65" s="40"/>
      <c r="K65" s="40"/>
      <c r="O65" s="82">
        <v>0.99</v>
      </c>
      <c r="P65" s="82">
        <f t="shared" si="53"/>
        <v>15.7509</v>
      </c>
      <c r="W65" s="132">
        <v>42740</v>
      </c>
      <c r="X65" s="10">
        <v>18.100000000000001</v>
      </c>
      <c r="Y65" s="10">
        <v>18.27</v>
      </c>
      <c r="Z65" s="10">
        <v>17.88</v>
      </c>
      <c r="AA65" s="10">
        <v>18.18</v>
      </c>
      <c r="AB65" s="94">
        <v>9764700</v>
      </c>
      <c r="AC65" s="10">
        <v>18.12</v>
      </c>
      <c r="AE65" s="137">
        <f t="shared" si="3"/>
        <v>7.2262367982214304E-3</v>
      </c>
    </row>
    <row r="66" spans="2:31" x14ac:dyDescent="0.25">
      <c r="B66" s="156"/>
      <c r="C66" s="10"/>
      <c r="D66" s="241"/>
      <c r="E66" s="40"/>
      <c r="F66" s="40"/>
      <c r="G66" s="40"/>
      <c r="H66" s="230"/>
      <c r="I66" s="40"/>
      <c r="J66" s="40"/>
      <c r="K66" s="40"/>
      <c r="O66" s="82">
        <v>0.98</v>
      </c>
      <c r="P66" s="82">
        <f t="shared" si="53"/>
        <v>15.591799999999999</v>
      </c>
      <c r="W66" s="132">
        <v>42739</v>
      </c>
      <c r="X66" s="10">
        <v>17.71</v>
      </c>
      <c r="Y66" s="10">
        <v>18.09</v>
      </c>
      <c r="Z66" s="10">
        <v>17.54</v>
      </c>
      <c r="AA66" s="10">
        <v>18.05</v>
      </c>
      <c r="AB66" s="94">
        <v>9323100</v>
      </c>
      <c r="AC66" s="10">
        <v>17.989999999999998</v>
      </c>
      <c r="AE66" s="137">
        <f t="shared" si="3"/>
        <v>1.5810276679841806E-2</v>
      </c>
    </row>
    <row r="67" spans="2:31" x14ac:dyDescent="0.25">
      <c r="B67" s="156"/>
      <c r="C67" s="10"/>
      <c r="D67" s="241"/>
      <c r="E67" s="40"/>
      <c r="F67" s="40"/>
      <c r="G67" s="40"/>
      <c r="H67" s="230"/>
      <c r="I67" s="40"/>
      <c r="J67" s="40"/>
      <c r="K67" s="40"/>
      <c r="O67" s="82">
        <v>0.97</v>
      </c>
      <c r="P67" s="82">
        <f t="shared" si="53"/>
        <v>15.432700000000001</v>
      </c>
      <c r="W67" s="132">
        <v>42738</v>
      </c>
      <c r="X67" s="10">
        <v>17.739999999999998</v>
      </c>
      <c r="Y67" s="10">
        <v>18.059999999999999</v>
      </c>
      <c r="Z67" s="10">
        <v>17.29</v>
      </c>
      <c r="AA67" s="10">
        <v>17.760000000000002</v>
      </c>
      <c r="AB67" s="94">
        <v>13526000</v>
      </c>
      <c r="AC67" s="10">
        <v>17.71</v>
      </c>
      <c r="AE67" s="137" t="e">
        <f>AC67/#REF!-1</f>
        <v>#REF!</v>
      </c>
    </row>
    <row r="68" spans="2:31" x14ac:dyDescent="0.25">
      <c r="B68" s="156"/>
      <c r="C68" s="10"/>
      <c r="D68" s="241"/>
      <c r="E68" s="40"/>
      <c r="F68" s="40"/>
      <c r="G68" s="40"/>
      <c r="H68" s="230"/>
      <c r="I68" s="40"/>
      <c r="J68" s="40"/>
      <c r="K68" s="40"/>
      <c r="O68" s="82">
        <v>0.96</v>
      </c>
      <c r="P68" s="82">
        <f t="shared" si="53"/>
        <v>15.2736</v>
      </c>
      <c r="W68" s="132">
        <v>42734</v>
      </c>
      <c r="X68" s="10">
        <v>17.57</v>
      </c>
      <c r="Y68" s="10">
        <v>17.82</v>
      </c>
      <c r="Z68" s="10">
        <v>17.21</v>
      </c>
      <c r="AA68" s="10">
        <v>17.309999999999999</v>
      </c>
      <c r="AB68" s="94">
        <v>7920500</v>
      </c>
      <c r="AC68" s="10">
        <v>17.260000000000002</v>
      </c>
      <c r="AE68" s="137" t="e">
        <f>#REF!/AC69-1</f>
        <v>#REF!</v>
      </c>
    </row>
    <row r="69" spans="2:31" x14ac:dyDescent="0.25">
      <c r="O69" s="82">
        <v>0.95</v>
      </c>
      <c r="P69" s="82">
        <f t="shared" si="53"/>
        <v>15.1145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O70" s="82">
        <v>0.94</v>
      </c>
      <c r="P70" s="82">
        <f t="shared" si="53"/>
        <v>14.955399999999999</v>
      </c>
    </row>
    <row r="71" spans="2:31" x14ac:dyDescent="0.25">
      <c r="B71" s="649" t="s">
        <v>114</v>
      </c>
      <c r="C71" s="511" t="s">
        <v>147</v>
      </c>
      <c r="D71" s="650" t="s">
        <v>146</v>
      </c>
      <c r="E71" s="513" t="s">
        <v>148</v>
      </c>
      <c r="F71" s="514" t="s">
        <v>65</v>
      </c>
      <c r="G71" s="515" t="s">
        <v>152</v>
      </c>
      <c r="H71" s="514" t="s">
        <v>88</v>
      </c>
      <c r="I71" s="515" t="s">
        <v>155</v>
      </c>
      <c r="O71" s="82">
        <v>0.93</v>
      </c>
      <c r="P71" s="82">
        <f t="shared" si="53"/>
        <v>14.7963</v>
      </c>
    </row>
    <row r="72" spans="2:31" x14ac:dyDescent="0.25">
      <c r="B72" s="651">
        <v>42305</v>
      </c>
      <c r="C72" s="378">
        <v>2000</v>
      </c>
      <c r="D72" s="652">
        <v>34.06</v>
      </c>
      <c r="E72" s="379">
        <v>17.68</v>
      </c>
      <c r="F72" s="379">
        <v>-32767.45</v>
      </c>
      <c r="G72" s="379">
        <f t="shared" ref="G72:G78" si="54">IF(C72=0, 0,D72*C72)</f>
        <v>68120</v>
      </c>
      <c r="H72" s="381">
        <f t="shared" ref="H72:H78" si="55">IF(C72=0, D72, (E72-D72)/D72)</f>
        <v>-0.48091603053435117</v>
      </c>
      <c r="I72" s="379"/>
      <c r="O72" s="82">
        <v>0.92</v>
      </c>
      <c r="P72" s="82">
        <f t="shared" si="53"/>
        <v>14.6372</v>
      </c>
    </row>
    <row r="73" spans="2:31" x14ac:dyDescent="0.25">
      <c r="B73" s="651">
        <v>42307</v>
      </c>
      <c r="C73" s="378">
        <v>0</v>
      </c>
      <c r="D73" s="652" t="s">
        <v>129</v>
      </c>
      <c r="E73" s="379">
        <v>17.55</v>
      </c>
      <c r="F73" s="379">
        <v>-30722.2</v>
      </c>
      <c r="G73" s="379">
        <f t="shared" si="54"/>
        <v>0</v>
      </c>
      <c r="H73" s="381" t="str">
        <f t="shared" si="55"/>
        <v>N/A</v>
      </c>
      <c r="I73" s="379"/>
      <c r="O73" s="82">
        <v>0.91</v>
      </c>
      <c r="P73" s="82">
        <f t="shared" si="53"/>
        <v>14.478100000000001</v>
      </c>
    </row>
    <row r="74" spans="2:31" ht="15" customHeight="1" x14ac:dyDescent="0.25">
      <c r="B74" s="651">
        <v>42310</v>
      </c>
      <c r="C74" s="378">
        <v>0</v>
      </c>
      <c r="D74" s="652" t="s">
        <v>129</v>
      </c>
      <c r="E74" s="379">
        <v>19.010000000000002</v>
      </c>
      <c r="F74" s="379">
        <v>-30693.25</v>
      </c>
      <c r="G74" s="379">
        <f t="shared" si="54"/>
        <v>0</v>
      </c>
      <c r="H74" s="381" t="str">
        <f t="shared" si="55"/>
        <v>N/A</v>
      </c>
      <c r="I74" s="379"/>
      <c r="O74" s="82">
        <v>0.9</v>
      </c>
      <c r="P74" s="82">
        <f t="shared" si="53"/>
        <v>14.319000000000001</v>
      </c>
    </row>
    <row r="75" spans="2:31" x14ac:dyDescent="0.25">
      <c r="B75" s="651">
        <v>42314</v>
      </c>
      <c r="C75" s="378">
        <v>2500</v>
      </c>
      <c r="D75" s="652">
        <v>30.24</v>
      </c>
      <c r="E75" s="379">
        <v>18.29</v>
      </c>
      <c r="F75" s="379">
        <v>-29878.25</v>
      </c>
      <c r="G75" s="379">
        <f t="shared" si="54"/>
        <v>75600</v>
      </c>
      <c r="H75" s="381">
        <f t="shared" si="55"/>
        <v>-0.39517195767195767</v>
      </c>
      <c r="I75" s="379"/>
      <c r="O75" s="82">
        <v>0.89</v>
      </c>
      <c r="P75" s="82">
        <f>O75*$Q$4</f>
        <v>14.1599</v>
      </c>
    </row>
    <row r="76" spans="2:31" x14ac:dyDescent="0.25">
      <c r="B76" s="651">
        <v>42318</v>
      </c>
      <c r="C76" s="378">
        <v>0</v>
      </c>
      <c r="D76" s="652" t="s">
        <v>129</v>
      </c>
      <c r="E76" s="379">
        <v>18.78</v>
      </c>
      <c r="F76" s="379">
        <v>-28604.09</v>
      </c>
      <c r="G76" s="379">
        <f t="shared" si="54"/>
        <v>0</v>
      </c>
      <c r="H76" s="381" t="str">
        <f t="shared" si="55"/>
        <v>N/A</v>
      </c>
      <c r="I76" s="379"/>
      <c r="O76" s="82">
        <v>0.88</v>
      </c>
      <c r="P76" s="82">
        <f>O76*$Q$4</f>
        <v>14.0008</v>
      </c>
    </row>
    <row r="77" spans="2:31" x14ac:dyDescent="0.25">
      <c r="B77" s="651">
        <v>42328</v>
      </c>
      <c r="C77" s="378">
        <v>3078</v>
      </c>
      <c r="D77" s="652">
        <v>26.76</v>
      </c>
      <c r="E77" s="379">
        <v>17.440000000000001</v>
      </c>
      <c r="F77" s="379">
        <v>-28696.448999999906</v>
      </c>
      <c r="G77" s="379">
        <f t="shared" si="54"/>
        <v>82367.28</v>
      </c>
      <c r="H77" s="381">
        <f t="shared" si="55"/>
        <v>-0.34828101644245141</v>
      </c>
      <c r="I77" s="379"/>
      <c r="O77" s="82">
        <v>0.87</v>
      </c>
      <c r="P77" s="82">
        <f>O77*$Q$4</f>
        <v>13.841699999999999</v>
      </c>
    </row>
    <row r="78" spans="2:31" x14ac:dyDescent="0.25">
      <c r="B78" s="651">
        <v>42331</v>
      </c>
      <c r="C78" s="378">
        <v>0</v>
      </c>
      <c r="D78" s="652" t="s">
        <v>129</v>
      </c>
      <c r="E78" s="379">
        <v>17.53</v>
      </c>
      <c r="F78" s="379">
        <v>-28051.068999999901</v>
      </c>
      <c r="G78" s="379">
        <f t="shared" si="54"/>
        <v>0</v>
      </c>
      <c r="H78" s="381" t="str">
        <f t="shared" si="55"/>
        <v>N/A</v>
      </c>
      <c r="I78" s="379"/>
      <c r="O78" s="82">
        <v>0.86</v>
      </c>
      <c r="P78" s="82">
        <f>O78*$Q$4</f>
        <v>13.682600000000001</v>
      </c>
    </row>
    <row r="79" spans="2:31" x14ac:dyDescent="0.25">
      <c r="B79" s="651">
        <v>42335</v>
      </c>
      <c r="C79" s="378">
        <v>3078</v>
      </c>
      <c r="D79" s="652">
        <v>26.85</v>
      </c>
      <c r="E79" s="379">
        <v>17.73</v>
      </c>
      <c r="F79" s="379">
        <f>C79*(E79-D79)</f>
        <v>-28071.360000000004</v>
      </c>
      <c r="G79" s="379">
        <f>D79*C79</f>
        <v>82644.3</v>
      </c>
      <c r="H79" s="380">
        <f>(E79-D79)/D79</f>
        <v>-0.33966480446927377</v>
      </c>
      <c r="I79" s="379"/>
      <c r="O79" s="82">
        <v>0.85</v>
      </c>
      <c r="P79" s="82">
        <f>O79*$Q$4</f>
        <v>13.5235</v>
      </c>
    </row>
    <row r="80" spans="2:31" x14ac:dyDescent="0.25">
      <c r="B80" s="651">
        <v>42335</v>
      </c>
      <c r="C80" s="378">
        <v>3578</v>
      </c>
      <c r="D80" s="652">
        <v>25.55</v>
      </c>
      <c r="E80" s="379">
        <v>17.440000000000001</v>
      </c>
      <c r="F80" s="379">
        <f t="shared" ref="F80:F111" si="56">C80*(E80-D80)</f>
        <v>-29017.579999999998</v>
      </c>
      <c r="G80" s="379">
        <f t="shared" ref="G80:G109" si="57">D80*C80</f>
        <v>91417.900000000009</v>
      </c>
      <c r="H80" s="380">
        <f t="shared" ref="H80:H109" si="58">(E80-D80)/D80</f>
        <v>-0.31741682974559682</v>
      </c>
      <c r="I80" s="379"/>
    </row>
    <row r="81" spans="2:9" x14ac:dyDescent="0.25">
      <c r="B81" s="651">
        <v>42340</v>
      </c>
      <c r="C81" s="378">
        <v>4178</v>
      </c>
      <c r="D81" s="652">
        <v>24.29</v>
      </c>
      <c r="E81" s="379">
        <v>16.670000000000002</v>
      </c>
      <c r="F81" s="379">
        <f t="shared" si="56"/>
        <v>-31836.35999999999</v>
      </c>
      <c r="G81" s="379">
        <f t="shared" si="57"/>
        <v>101483.62</v>
      </c>
      <c r="H81" s="380">
        <f t="shared" si="58"/>
        <v>-0.31370934540963352</v>
      </c>
      <c r="I81" s="379"/>
    </row>
    <row r="82" spans="2:9" x14ac:dyDescent="0.25">
      <c r="B82" s="651">
        <v>42342</v>
      </c>
      <c r="C82" s="378">
        <v>4678</v>
      </c>
      <c r="D82" s="652">
        <v>23.39</v>
      </c>
      <c r="E82" s="379">
        <v>16.12</v>
      </c>
      <c r="F82" s="379">
        <f t="shared" si="56"/>
        <v>-34009.06</v>
      </c>
      <c r="G82" s="379">
        <f t="shared" si="57"/>
        <v>109418.42</v>
      </c>
      <c r="H82" s="380">
        <f t="shared" si="58"/>
        <v>-0.31081658828559211</v>
      </c>
      <c r="I82" s="379"/>
    </row>
    <row r="83" spans="2:9" x14ac:dyDescent="0.25">
      <c r="B83" s="651">
        <v>42342</v>
      </c>
      <c r="C83" s="378">
        <v>4178</v>
      </c>
      <c r="D83" s="652">
        <v>24.26</v>
      </c>
      <c r="E83" s="379">
        <v>16.12</v>
      </c>
      <c r="F83" s="379">
        <f t="shared" si="56"/>
        <v>-34008.920000000006</v>
      </c>
      <c r="G83" s="379">
        <f t="shared" si="57"/>
        <v>101358.28000000001</v>
      </c>
      <c r="H83" s="380">
        <f t="shared" si="58"/>
        <v>-0.33553173948887055</v>
      </c>
      <c r="I83" s="379"/>
    </row>
    <row r="84" spans="2:9" x14ac:dyDescent="0.25">
      <c r="B84" s="651">
        <v>42345</v>
      </c>
      <c r="C84" s="378">
        <v>4678</v>
      </c>
      <c r="D84" s="652">
        <v>23.24</v>
      </c>
      <c r="E84" s="379">
        <v>14.78</v>
      </c>
      <c r="F84" s="379">
        <f t="shared" si="56"/>
        <v>-39575.879999999997</v>
      </c>
      <c r="G84" s="379">
        <f t="shared" si="57"/>
        <v>108716.71999999999</v>
      </c>
      <c r="H84" s="380">
        <f t="shared" si="58"/>
        <v>-0.36402753872633387</v>
      </c>
      <c r="I84" s="379"/>
    </row>
    <row r="85" spans="2:9" x14ac:dyDescent="0.25">
      <c r="B85" s="651">
        <v>42347</v>
      </c>
      <c r="C85" s="378">
        <v>4778</v>
      </c>
      <c r="D85" s="652">
        <v>23.06</v>
      </c>
      <c r="E85" s="379">
        <v>14.92</v>
      </c>
      <c r="F85" s="379">
        <f t="shared" si="56"/>
        <v>-38892.919999999991</v>
      </c>
      <c r="G85" s="379">
        <f t="shared" si="57"/>
        <v>110180.68</v>
      </c>
      <c r="H85" s="380">
        <f t="shared" si="58"/>
        <v>-0.3529921942758022</v>
      </c>
      <c r="I85" s="379"/>
    </row>
    <row r="86" spans="2:9" x14ac:dyDescent="0.25">
      <c r="B86" s="651">
        <v>42348</v>
      </c>
      <c r="C86" s="378">
        <v>4178</v>
      </c>
      <c r="D86" s="652">
        <v>24.23</v>
      </c>
      <c r="E86" s="379">
        <v>14.74</v>
      </c>
      <c r="F86" s="379">
        <f t="shared" si="56"/>
        <v>-39649.22</v>
      </c>
      <c r="G86" s="379">
        <f t="shared" si="57"/>
        <v>101232.94</v>
      </c>
      <c r="H86" s="380">
        <f t="shared" si="58"/>
        <v>-0.39166322740404458</v>
      </c>
      <c r="I86" s="379"/>
    </row>
    <row r="87" spans="2:9" x14ac:dyDescent="0.25">
      <c r="B87" s="651">
        <v>42349</v>
      </c>
      <c r="C87" s="378">
        <v>3678</v>
      </c>
      <c r="D87" s="652">
        <v>25.57</v>
      </c>
      <c r="E87" s="379">
        <v>14.34</v>
      </c>
      <c r="F87" s="379">
        <f t="shared" si="56"/>
        <v>-41303.94</v>
      </c>
      <c r="G87" s="379">
        <f t="shared" si="57"/>
        <v>94046.46</v>
      </c>
      <c r="H87" s="380">
        <f t="shared" si="58"/>
        <v>-0.43918654673445445</v>
      </c>
      <c r="I87" s="379"/>
    </row>
    <row r="88" spans="2:9" x14ac:dyDescent="0.25">
      <c r="B88" s="651">
        <v>42352</v>
      </c>
      <c r="C88" s="378">
        <v>4178</v>
      </c>
      <c r="D88" s="652">
        <v>24.18</v>
      </c>
      <c r="E88" s="379">
        <v>13.96</v>
      </c>
      <c r="F88" s="379">
        <f t="shared" si="56"/>
        <v>-42699.159999999996</v>
      </c>
      <c r="G88" s="379">
        <f t="shared" si="57"/>
        <v>101024.04</v>
      </c>
      <c r="H88" s="380">
        <f t="shared" si="58"/>
        <v>-0.42266335814722905</v>
      </c>
      <c r="I88" s="379"/>
    </row>
    <row r="89" spans="2:9" x14ac:dyDescent="0.25">
      <c r="B89" s="651">
        <v>42355</v>
      </c>
      <c r="C89" s="378">
        <v>4678</v>
      </c>
      <c r="D89" s="652">
        <v>22.98</v>
      </c>
      <c r="E89" s="379">
        <v>12.78</v>
      </c>
      <c r="F89" s="379">
        <f t="shared" si="56"/>
        <v>-47715.600000000006</v>
      </c>
      <c r="G89" s="379">
        <f t="shared" si="57"/>
        <v>107500.44</v>
      </c>
      <c r="H89" s="380">
        <f t="shared" si="58"/>
        <v>-0.44386422976501311</v>
      </c>
      <c r="I89" s="379"/>
    </row>
    <row r="90" spans="2:9" x14ac:dyDescent="0.25">
      <c r="B90" s="651">
        <v>42356</v>
      </c>
      <c r="C90" s="378">
        <v>5178</v>
      </c>
      <c r="D90" s="652">
        <v>21.99</v>
      </c>
      <c r="E90" s="379">
        <v>12.95</v>
      </c>
      <c r="F90" s="379">
        <f t="shared" si="56"/>
        <v>-46809.119999999995</v>
      </c>
      <c r="G90" s="379">
        <f t="shared" si="57"/>
        <v>113864.21999999999</v>
      </c>
      <c r="H90" s="380">
        <f t="shared" si="58"/>
        <v>-0.41109595270577537</v>
      </c>
      <c r="I90" s="379"/>
    </row>
    <row r="91" spans="2:9" x14ac:dyDescent="0.25">
      <c r="B91" s="651">
        <v>42356</v>
      </c>
      <c r="C91" s="378">
        <v>6178</v>
      </c>
      <c r="D91" s="652">
        <v>20.48</v>
      </c>
      <c r="E91" s="379">
        <v>12.76</v>
      </c>
      <c r="F91" s="379">
        <f t="shared" si="56"/>
        <v>-47694.16</v>
      </c>
      <c r="G91" s="379">
        <f t="shared" si="57"/>
        <v>126525.44</v>
      </c>
      <c r="H91" s="380">
        <f t="shared" si="58"/>
        <v>-0.376953125</v>
      </c>
      <c r="I91" s="379"/>
    </row>
    <row r="92" spans="2:9" x14ac:dyDescent="0.25">
      <c r="B92" s="651">
        <v>42356</v>
      </c>
      <c r="C92" s="378">
        <v>6400</v>
      </c>
      <c r="D92" s="652">
        <v>20.2</v>
      </c>
      <c r="E92" s="379">
        <v>12.68</v>
      </c>
      <c r="F92" s="379">
        <f t="shared" si="56"/>
        <v>-48128</v>
      </c>
      <c r="G92" s="379">
        <f t="shared" si="57"/>
        <v>129280</v>
      </c>
      <c r="H92" s="380">
        <f t="shared" si="58"/>
        <v>-0.37227722772277227</v>
      </c>
      <c r="I92" s="379"/>
    </row>
    <row r="93" spans="2:9" x14ac:dyDescent="0.25">
      <c r="B93" s="651">
        <v>42359</v>
      </c>
      <c r="C93" s="378">
        <v>5178</v>
      </c>
      <c r="D93" s="652">
        <v>21.96</v>
      </c>
      <c r="E93" s="379">
        <v>12.66</v>
      </c>
      <c r="F93" s="379">
        <f t="shared" si="56"/>
        <v>-48155.4</v>
      </c>
      <c r="G93" s="379">
        <f t="shared" si="57"/>
        <v>113708.88</v>
      </c>
      <c r="H93" s="380">
        <f t="shared" si="58"/>
        <v>-0.42349726775956287</v>
      </c>
      <c r="I93" s="379"/>
    </row>
    <row r="94" spans="2:9" x14ac:dyDescent="0.25">
      <c r="B94" s="651">
        <v>42361</v>
      </c>
      <c r="C94" s="378">
        <v>4178</v>
      </c>
      <c r="D94" s="652">
        <v>24.07</v>
      </c>
      <c r="E94" s="379">
        <v>13.96</v>
      </c>
      <c r="F94" s="379">
        <f t="shared" si="56"/>
        <v>-42239.579999999994</v>
      </c>
      <c r="G94" s="379">
        <f t="shared" si="57"/>
        <v>100564.46</v>
      </c>
      <c r="H94" s="380">
        <f t="shared" si="58"/>
        <v>-0.42002492729538843</v>
      </c>
      <c r="I94" s="379"/>
    </row>
    <row r="95" spans="2:9" x14ac:dyDescent="0.25">
      <c r="B95" s="651">
        <v>42361</v>
      </c>
      <c r="C95" s="378">
        <v>4178</v>
      </c>
      <c r="D95" s="652">
        <v>24.03</v>
      </c>
      <c r="E95" s="379">
        <v>13.96</v>
      </c>
      <c r="F95" s="379">
        <f t="shared" si="56"/>
        <v>-42072.46</v>
      </c>
      <c r="G95" s="379">
        <f t="shared" si="57"/>
        <v>100397.34000000001</v>
      </c>
      <c r="H95" s="380">
        <f t="shared" si="58"/>
        <v>-0.41905950894714938</v>
      </c>
      <c r="I95" s="379"/>
    </row>
    <row r="96" spans="2:9" x14ac:dyDescent="0.25">
      <c r="B96" s="651">
        <v>42366</v>
      </c>
      <c r="C96" s="399">
        <v>6678</v>
      </c>
      <c r="D96" s="653">
        <v>19.91</v>
      </c>
      <c r="E96" s="379">
        <v>13.09</v>
      </c>
      <c r="F96" s="379">
        <f t="shared" si="56"/>
        <v>-45543.96</v>
      </c>
      <c r="G96" s="379">
        <f t="shared" si="57"/>
        <v>132958.98000000001</v>
      </c>
      <c r="H96" s="380">
        <f t="shared" si="58"/>
        <v>-0.34254143646408841</v>
      </c>
      <c r="I96" s="379"/>
    </row>
    <row r="97" spans="2:9" x14ac:dyDescent="0.25">
      <c r="B97" s="651">
        <v>42367</v>
      </c>
      <c r="C97" s="399">
        <v>8678</v>
      </c>
      <c r="D97" s="653">
        <v>18.32</v>
      </c>
      <c r="E97" s="379">
        <v>13.03</v>
      </c>
      <c r="F97" s="379">
        <f t="shared" si="56"/>
        <v>-45906.62000000001</v>
      </c>
      <c r="G97" s="379">
        <f t="shared" si="57"/>
        <v>158980.96</v>
      </c>
      <c r="H97" s="380">
        <f t="shared" si="58"/>
        <v>-0.28875545851528389</v>
      </c>
      <c r="I97" s="379"/>
    </row>
    <row r="98" spans="2:9" x14ac:dyDescent="0.25">
      <c r="B98" s="651">
        <v>42368</v>
      </c>
      <c r="C98" s="378">
        <v>9678</v>
      </c>
      <c r="D98" s="652">
        <v>17.73</v>
      </c>
      <c r="E98" s="379">
        <v>12.38</v>
      </c>
      <c r="F98" s="379">
        <f t="shared" si="56"/>
        <v>-51777.299999999996</v>
      </c>
      <c r="G98" s="379">
        <f t="shared" si="57"/>
        <v>171590.94</v>
      </c>
      <c r="H98" s="381">
        <f t="shared" si="58"/>
        <v>-0.30174844895657077</v>
      </c>
      <c r="I98" s="379"/>
    </row>
    <row r="99" spans="2:9" x14ac:dyDescent="0.25">
      <c r="B99" s="651">
        <v>42369</v>
      </c>
      <c r="C99" s="378">
        <v>8678</v>
      </c>
      <c r="D99" s="652">
        <v>18.312999999999999</v>
      </c>
      <c r="E99" s="379">
        <v>12.59</v>
      </c>
      <c r="F99" s="379">
        <f t="shared" si="56"/>
        <v>-49664.193999999989</v>
      </c>
      <c r="G99" s="379">
        <f t="shared" si="57"/>
        <v>158920.21399999998</v>
      </c>
      <c r="H99" s="381">
        <f t="shared" si="58"/>
        <v>-0.3125102386282968</v>
      </c>
      <c r="I99" s="379"/>
    </row>
    <row r="100" spans="2:9" x14ac:dyDescent="0.25">
      <c r="B100" s="651">
        <v>42374</v>
      </c>
      <c r="C100" s="378">
        <v>7678</v>
      </c>
      <c r="D100" s="652">
        <v>19.010000000000002</v>
      </c>
      <c r="E100" s="379">
        <v>12.76</v>
      </c>
      <c r="F100" s="379">
        <f t="shared" si="56"/>
        <v>-47987.500000000015</v>
      </c>
      <c r="G100" s="379">
        <f t="shared" si="57"/>
        <v>145958.78</v>
      </c>
      <c r="H100" s="381">
        <f t="shared" si="58"/>
        <v>-0.32877432930036832</v>
      </c>
      <c r="I100" s="379"/>
    </row>
    <row r="101" spans="2:9" x14ac:dyDescent="0.25">
      <c r="B101" s="651">
        <v>42375</v>
      </c>
      <c r="C101" s="378">
        <v>8678</v>
      </c>
      <c r="D101" s="652">
        <v>18.257000000000001</v>
      </c>
      <c r="E101" s="379">
        <v>12.76</v>
      </c>
      <c r="F101" s="379">
        <f t="shared" si="56"/>
        <v>-47702.966000000015</v>
      </c>
      <c r="G101" s="379">
        <f t="shared" si="57"/>
        <v>158434.24600000001</v>
      </c>
      <c r="H101" s="381">
        <f t="shared" si="58"/>
        <v>-0.30108999287944355</v>
      </c>
      <c r="I101" s="379"/>
    </row>
    <row r="102" spans="2:9" x14ac:dyDescent="0.25">
      <c r="B102" s="651">
        <v>42375</v>
      </c>
      <c r="C102" s="378">
        <v>9678</v>
      </c>
      <c r="D102" s="652">
        <v>17.579999999999998</v>
      </c>
      <c r="E102" s="379">
        <v>11.28</v>
      </c>
      <c r="F102" s="379">
        <f t="shared" si="56"/>
        <v>-60971.399999999987</v>
      </c>
      <c r="G102" s="379">
        <f t="shared" si="57"/>
        <v>170139.24</v>
      </c>
      <c r="H102" s="381">
        <f t="shared" si="58"/>
        <v>-0.35836177474402725</v>
      </c>
      <c r="I102" s="379"/>
    </row>
    <row r="103" spans="2:9" x14ac:dyDescent="0.25">
      <c r="B103" s="651">
        <v>42398</v>
      </c>
      <c r="C103" s="378">
        <v>9278</v>
      </c>
      <c r="D103" s="652">
        <v>17.93</v>
      </c>
      <c r="E103" s="379">
        <v>9.56</v>
      </c>
      <c r="F103" s="379">
        <f t="shared" si="56"/>
        <v>-77656.859999999986</v>
      </c>
      <c r="G103" s="379">
        <f t="shared" si="57"/>
        <v>166354.54</v>
      </c>
      <c r="H103" s="381">
        <f t="shared" si="58"/>
        <v>-0.46681539319576126</v>
      </c>
      <c r="I103" s="379"/>
    </row>
    <row r="104" spans="2:9" x14ac:dyDescent="0.25">
      <c r="B104" s="651">
        <v>42402</v>
      </c>
      <c r="C104" s="378">
        <v>9678</v>
      </c>
      <c r="D104" s="652">
        <v>17.559999999999999</v>
      </c>
      <c r="E104" s="379">
        <v>8.74</v>
      </c>
      <c r="F104" s="379">
        <f t="shared" si="56"/>
        <v>-85359.959999999992</v>
      </c>
      <c r="G104" s="379">
        <f t="shared" si="57"/>
        <v>169945.68</v>
      </c>
      <c r="H104" s="381">
        <f t="shared" si="58"/>
        <v>-0.50227790432801822</v>
      </c>
      <c r="I104" s="379"/>
    </row>
    <row r="105" spans="2:9" x14ac:dyDescent="0.25">
      <c r="B105" s="651">
        <v>42411</v>
      </c>
      <c r="C105" s="378">
        <v>9678</v>
      </c>
      <c r="D105" s="652">
        <v>17.553999999999998</v>
      </c>
      <c r="E105" s="379">
        <v>7.13</v>
      </c>
      <c r="F105" s="379">
        <f t="shared" si="56"/>
        <v>-100883.47199999999</v>
      </c>
      <c r="G105" s="379">
        <f t="shared" si="57"/>
        <v>169887.61199999999</v>
      </c>
      <c r="H105" s="380">
        <f t="shared" si="58"/>
        <v>-0.59382476928335426</v>
      </c>
      <c r="I105" s="379"/>
    </row>
    <row r="106" spans="2:9" x14ac:dyDescent="0.25">
      <c r="B106" s="651">
        <v>42412</v>
      </c>
      <c r="C106" s="378">
        <v>9678</v>
      </c>
      <c r="D106" s="652">
        <v>17.55</v>
      </c>
      <c r="E106" s="379">
        <v>7.46</v>
      </c>
      <c r="F106" s="379">
        <f t="shared" si="56"/>
        <v>-97651.02</v>
      </c>
      <c r="G106" s="379">
        <f t="shared" si="57"/>
        <v>169848.9</v>
      </c>
      <c r="H106" s="380">
        <f t="shared" si="58"/>
        <v>-0.57492877492877492</v>
      </c>
      <c r="I106" s="379"/>
    </row>
    <row r="107" spans="2:9" x14ac:dyDescent="0.25">
      <c r="B107" s="651">
        <v>42416</v>
      </c>
      <c r="C107" s="378">
        <v>9178</v>
      </c>
      <c r="D107" s="652">
        <v>18.084</v>
      </c>
      <c r="E107" s="379">
        <v>7.49</v>
      </c>
      <c r="F107" s="379">
        <f t="shared" si="56"/>
        <v>-97231.731999999989</v>
      </c>
      <c r="G107" s="379">
        <f t="shared" si="57"/>
        <v>165974.95199999999</v>
      </c>
      <c r="H107" s="380">
        <f t="shared" si="58"/>
        <v>-0.58582172085821715</v>
      </c>
      <c r="I107" s="379"/>
    </row>
    <row r="108" spans="2:9" x14ac:dyDescent="0.25">
      <c r="B108" s="651">
        <v>42416</v>
      </c>
      <c r="C108" s="378">
        <v>9678</v>
      </c>
      <c r="D108" s="652">
        <v>17.536999999999999</v>
      </c>
      <c r="E108" s="379">
        <v>7.49</v>
      </c>
      <c r="F108" s="379">
        <f t="shared" si="56"/>
        <v>-97234.865999999995</v>
      </c>
      <c r="G108" s="379">
        <f t="shared" si="57"/>
        <v>169723.08599999998</v>
      </c>
      <c r="H108" s="380">
        <f t="shared" si="58"/>
        <v>-0.57290300507498426</v>
      </c>
      <c r="I108" s="379"/>
    </row>
    <row r="109" spans="2:9" x14ac:dyDescent="0.25">
      <c r="B109" s="651">
        <v>42418</v>
      </c>
      <c r="C109" s="378">
        <v>13478</v>
      </c>
      <c r="D109" s="652">
        <v>14.673999999999999</v>
      </c>
      <c r="E109" s="379">
        <v>6.93</v>
      </c>
      <c r="F109" s="379">
        <f t="shared" si="56"/>
        <v>-104373.632</v>
      </c>
      <c r="G109" s="379">
        <f t="shared" si="57"/>
        <v>197776.17199999999</v>
      </c>
      <c r="H109" s="380">
        <f t="shared" si="58"/>
        <v>-0.52773613193403301</v>
      </c>
      <c r="I109" s="379"/>
    </row>
    <row r="110" spans="2:9" x14ac:dyDescent="0.25">
      <c r="B110" s="651">
        <v>42422</v>
      </c>
      <c r="C110" s="378">
        <v>10978</v>
      </c>
      <c r="D110" s="652">
        <v>16.314</v>
      </c>
      <c r="E110" s="379">
        <v>7.49</v>
      </c>
      <c r="F110" s="379">
        <f t="shared" si="56"/>
        <v>-96869.872000000003</v>
      </c>
      <c r="G110" s="379">
        <f>IF(C110=0, 0,D110*C110)</f>
        <v>179095.092</v>
      </c>
      <c r="H110" s="380">
        <f>IF(C110=0, D110, (E110-D110)/D110)</f>
        <v>-0.54088512933676591</v>
      </c>
      <c r="I110" s="379"/>
    </row>
    <row r="111" spans="2:9" x14ac:dyDescent="0.25">
      <c r="B111" s="651">
        <v>42422</v>
      </c>
      <c r="C111" s="378">
        <v>9978</v>
      </c>
      <c r="D111" s="652">
        <v>17.199000000000002</v>
      </c>
      <c r="E111" s="379">
        <v>7.49</v>
      </c>
      <c r="F111" s="379">
        <f t="shared" si="56"/>
        <v>-96876.402000000016</v>
      </c>
      <c r="G111" s="379">
        <f>IF(C111=0, 0,D111*C111)</f>
        <v>171611.622</v>
      </c>
      <c r="H111" s="380">
        <f>IF(C111=0, D111, (E111-D111)/D111)</f>
        <v>-0.56450956450956458</v>
      </c>
      <c r="I111" s="379"/>
    </row>
    <row r="112" spans="2:9" x14ac:dyDescent="0.25">
      <c r="B112" s="651">
        <v>42426</v>
      </c>
      <c r="C112" s="378">
        <v>9678</v>
      </c>
      <c r="D112" s="652">
        <v>17.489000000000001</v>
      </c>
      <c r="E112" s="379">
        <v>7.49</v>
      </c>
      <c r="F112" s="379">
        <f t="shared" ref="F112:F120" si="59">C112*(E112-D112)</f>
        <v>-96770.322</v>
      </c>
      <c r="G112" s="379">
        <f>IF(C112=0, 0,D112*C112)</f>
        <v>169258.54200000002</v>
      </c>
      <c r="H112" s="380">
        <f>IF(C112=0, D112, (E112-D112)/D112)</f>
        <v>-0.57173080221853734</v>
      </c>
      <c r="I112" s="379"/>
    </row>
    <row r="113" spans="2:14" x14ac:dyDescent="0.25">
      <c r="B113" s="651">
        <v>42426</v>
      </c>
      <c r="C113" s="378">
        <v>9178</v>
      </c>
      <c r="D113" s="652">
        <v>18.02</v>
      </c>
      <c r="E113" s="379">
        <v>7.76</v>
      </c>
      <c r="F113" s="379">
        <f t="shared" si="59"/>
        <v>-94166.28</v>
      </c>
      <c r="G113" s="379">
        <f t="shared" ref="G113:G120" si="60">IF(C113=0, 0,D113*C113)</f>
        <v>165387.56</v>
      </c>
      <c r="H113" s="380">
        <f t="shared" ref="H113:H120" si="61">IF(C113=0, D113, (E113-D113)/D113)</f>
        <v>-0.5693673695893452</v>
      </c>
      <c r="I113" s="379"/>
    </row>
    <row r="114" spans="2:14" x14ac:dyDescent="0.25">
      <c r="B114" s="651">
        <v>42426</v>
      </c>
      <c r="C114" s="378">
        <v>8178</v>
      </c>
      <c r="D114" s="652">
        <v>19.245999999999999</v>
      </c>
      <c r="E114" s="379">
        <v>8</v>
      </c>
      <c r="F114" s="379">
        <f t="shared" si="59"/>
        <v>-91969.787999999986</v>
      </c>
      <c r="G114" s="379">
        <f t="shared" si="60"/>
        <v>157393.788</v>
      </c>
      <c r="H114" s="380">
        <f t="shared" si="61"/>
        <v>-0.58432921126467829</v>
      </c>
      <c r="I114" s="379"/>
    </row>
    <row r="115" spans="2:14" x14ac:dyDescent="0.25">
      <c r="B115" s="651">
        <v>42426</v>
      </c>
      <c r="C115" s="378">
        <v>6678</v>
      </c>
      <c r="D115" s="652">
        <v>21.75</v>
      </c>
      <c r="E115" s="379">
        <v>8.1</v>
      </c>
      <c r="F115" s="379">
        <f t="shared" si="59"/>
        <v>-91154.7</v>
      </c>
      <c r="G115" s="379">
        <f t="shared" si="60"/>
        <v>145246.5</v>
      </c>
      <c r="H115" s="380">
        <f t="shared" si="61"/>
        <v>-0.62758620689655176</v>
      </c>
      <c r="I115" s="379"/>
    </row>
    <row r="116" spans="2:14" x14ac:dyDescent="0.25">
      <c r="B116" s="651">
        <v>42426</v>
      </c>
      <c r="C116" s="378">
        <v>8678</v>
      </c>
      <c r="D116" s="652">
        <v>18.568999999999999</v>
      </c>
      <c r="E116" s="379">
        <v>7.94</v>
      </c>
      <c r="F116" s="379">
        <f t="shared" si="59"/>
        <v>-92238.461999999985</v>
      </c>
      <c r="G116" s="379">
        <f t="shared" si="60"/>
        <v>161141.78199999998</v>
      </c>
      <c r="H116" s="380">
        <f t="shared" si="61"/>
        <v>-0.57240562227368186</v>
      </c>
      <c r="I116" s="379"/>
    </row>
    <row r="117" spans="2:14" x14ac:dyDescent="0.25">
      <c r="B117" s="651">
        <v>42429</v>
      </c>
      <c r="C117" s="378">
        <v>7678</v>
      </c>
      <c r="D117" s="652">
        <v>19.876000000000001</v>
      </c>
      <c r="E117" s="379">
        <v>8.2100000000000009</v>
      </c>
      <c r="F117" s="379">
        <f t="shared" si="59"/>
        <v>-89571.54800000001</v>
      </c>
      <c r="G117" s="379">
        <f t="shared" si="60"/>
        <v>152607.92800000001</v>
      </c>
      <c r="H117" s="380">
        <f t="shared" si="61"/>
        <v>-0.58693902193600322</v>
      </c>
      <c r="I117" s="379"/>
    </row>
    <row r="118" spans="2:14" x14ac:dyDescent="0.25">
      <c r="B118" s="651">
        <v>42429</v>
      </c>
      <c r="C118" s="378">
        <v>9678</v>
      </c>
      <c r="D118" s="652">
        <v>17.463000000000001</v>
      </c>
      <c r="E118" s="379">
        <v>8.2100000000000009</v>
      </c>
      <c r="F118" s="379">
        <f t="shared" si="59"/>
        <v>-89550.534</v>
      </c>
      <c r="G118" s="379">
        <f t="shared" si="60"/>
        <v>169006.91400000002</v>
      </c>
      <c r="H118" s="380">
        <f t="shared" si="61"/>
        <v>-0.5298631392086125</v>
      </c>
      <c r="I118" s="379"/>
    </row>
    <row r="119" spans="2:14" x14ac:dyDescent="0.25">
      <c r="B119" s="651">
        <v>42429</v>
      </c>
      <c r="C119" s="378">
        <v>9178</v>
      </c>
      <c r="D119" s="652">
        <v>17.981000000000002</v>
      </c>
      <c r="E119" s="379">
        <v>8.2100000000000009</v>
      </c>
      <c r="F119" s="379">
        <f t="shared" si="59"/>
        <v>-89678.238000000012</v>
      </c>
      <c r="G119" s="379">
        <f t="shared" si="60"/>
        <v>165029.61800000002</v>
      </c>
      <c r="H119" s="380">
        <f t="shared" si="61"/>
        <v>-0.5434069295367332</v>
      </c>
      <c r="I119" s="379"/>
    </row>
    <row r="120" spans="2:14" x14ac:dyDescent="0.25">
      <c r="B120" s="651">
        <v>42429</v>
      </c>
      <c r="C120" s="378">
        <v>9678</v>
      </c>
      <c r="D120" s="652">
        <v>17.459</v>
      </c>
      <c r="E120" s="379">
        <v>8.2100000000000009</v>
      </c>
      <c r="F120" s="379">
        <f t="shared" si="59"/>
        <v>-89511.821999999986</v>
      </c>
      <c r="G120" s="379">
        <f t="shared" si="60"/>
        <v>168968.20199999999</v>
      </c>
      <c r="H120" s="380">
        <f t="shared" si="61"/>
        <v>-0.5297554270004009</v>
      </c>
      <c r="I120" s="379"/>
    </row>
    <row r="121" spans="2:14" x14ac:dyDescent="0.25">
      <c r="B121" s="651">
        <v>42429</v>
      </c>
      <c r="C121" s="378">
        <v>9178</v>
      </c>
      <c r="D121" s="652">
        <v>17.975999999999999</v>
      </c>
      <c r="E121" s="379">
        <v>8.2100000000000009</v>
      </c>
      <c r="F121" s="379">
        <f t="shared" ref="F121:F132" si="62">C121*(E121-D121)</f>
        <v>-89632.347999999984</v>
      </c>
      <c r="G121" s="379">
        <f t="shared" ref="G121:G132" si="63">IF(C121=0, 0,D121*C121)</f>
        <v>164983.728</v>
      </c>
      <c r="H121" s="380">
        <f t="shared" ref="H121:H172" si="64">IF(C121=0, D121, (E121-D121)/D121)</f>
        <v>-0.54327992879394738</v>
      </c>
      <c r="I121" s="379" t="s">
        <v>189</v>
      </c>
    </row>
    <row r="122" spans="2:14" x14ac:dyDescent="0.25">
      <c r="B122" s="651">
        <v>42430</v>
      </c>
      <c r="C122" s="399">
        <v>10178</v>
      </c>
      <c r="D122" s="653">
        <v>16.974</v>
      </c>
      <c r="E122" s="379">
        <v>7.8</v>
      </c>
      <c r="F122" s="379">
        <f t="shared" si="62"/>
        <v>-93372.971999999994</v>
      </c>
      <c r="G122" s="379">
        <f t="shared" si="63"/>
        <v>172761.372</v>
      </c>
      <c r="H122" s="380">
        <f t="shared" si="64"/>
        <v>-0.54047366560622123</v>
      </c>
      <c r="I122" s="379"/>
    </row>
    <row r="123" spans="2:14" x14ac:dyDescent="0.25">
      <c r="B123" s="651">
        <v>42430</v>
      </c>
      <c r="C123" s="399">
        <v>9678</v>
      </c>
      <c r="D123" s="653">
        <v>17.440000000000001</v>
      </c>
      <c r="E123" s="379">
        <v>7.96</v>
      </c>
      <c r="F123" s="379">
        <f t="shared" si="62"/>
        <v>-91747.44</v>
      </c>
      <c r="G123" s="379">
        <f t="shared" si="63"/>
        <v>168784.32</v>
      </c>
      <c r="H123" s="380">
        <f t="shared" si="64"/>
        <v>-0.54357798165137616</v>
      </c>
      <c r="I123" s="379"/>
    </row>
    <row r="124" spans="2:14" x14ac:dyDescent="0.25">
      <c r="B124" s="651">
        <v>42431</v>
      </c>
      <c r="C124" s="378">
        <v>8678</v>
      </c>
      <c r="D124" s="652">
        <v>18.405999999999999</v>
      </c>
      <c r="E124" s="379">
        <v>9.1</v>
      </c>
      <c r="F124" s="379">
        <f t="shared" si="62"/>
        <v>-80757.467999999993</v>
      </c>
      <c r="G124" s="379">
        <f t="shared" si="63"/>
        <v>159727.26799999998</v>
      </c>
      <c r="H124" s="381">
        <f t="shared" si="64"/>
        <v>-0.50559600130392257</v>
      </c>
      <c r="I124" s="379"/>
    </row>
    <row r="125" spans="2:14" x14ac:dyDescent="0.25">
      <c r="B125" s="651">
        <v>42432</v>
      </c>
      <c r="C125" s="378">
        <v>9278</v>
      </c>
      <c r="D125" s="652">
        <v>17.771999999999998</v>
      </c>
      <c r="E125" s="379">
        <v>9.9700000000000006</v>
      </c>
      <c r="F125" s="379">
        <f t="shared" si="62"/>
        <v>-72386.955999999976</v>
      </c>
      <c r="G125" s="379">
        <f t="shared" si="63"/>
        <v>164888.61599999998</v>
      </c>
      <c r="H125" s="381">
        <f t="shared" si="64"/>
        <v>-0.43900517668242173</v>
      </c>
      <c r="I125" s="379"/>
      <c r="N125" s="71"/>
    </row>
    <row r="126" spans="2:14" x14ac:dyDescent="0.25">
      <c r="B126" s="651">
        <v>42433</v>
      </c>
      <c r="C126" s="378">
        <v>9278</v>
      </c>
      <c r="D126" s="652">
        <v>17.771999999999998</v>
      </c>
      <c r="E126" s="379">
        <v>11</v>
      </c>
      <c r="F126" s="379">
        <f t="shared" si="62"/>
        <v>-62830.615999999987</v>
      </c>
      <c r="G126" s="379">
        <f t="shared" si="63"/>
        <v>164888.61599999998</v>
      </c>
      <c r="H126" s="381">
        <f t="shared" si="64"/>
        <v>-0.38104884087328378</v>
      </c>
      <c r="I126" s="379"/>
    </row>
    <row r="127" spans="2:14" x14ac:dyDescent="0.25">
      <c r="B127" s="651">
        <v>42439</v>
      </c>
      <c r="C127" s="378">
        <v>9278</v>
      </c>
      <c r="D127" s="652">
        <v>17.718</v>
      </c>
      <c r="E127" s="379">
        <v>10.59</v>
      </c>
      <c r="F127" s="379">
        <f t="shared" si="62"/>
        <v>-66133.584000000003</v>
      </c>
      <c r="G127" s="379">
        <f t="shared" si="63"/>
        <v>164387.60399999999</v>
      </c>
      <c r="H127" s="381">
        <f t="shared" si="64"/>
        <v>-0.40230274297324753</v>
      </c>
      <c r="I127" s="379" t="s">
        <v>188</v>
      </c>
    </row>
    <row r="128" spans="2:14" x14ac:dyDescent="0.25">
      <c r="B128" s="651">
        <v>42440</v>
      </c>
      <c r="C128" s="378">
        <v>9278</v>
      </c>
      <c r="D128" s="652">
        <v>17.712</v>
      </c>
      <c r="E128" s="379">
        <v>11.12</v>
      </c>
      <c r="F128" s="379">
        <f t="shared" si="62"/>
        <v>-61160.576000000008</v>
      </c>
      <c r="G128" s="379">
        <f t="shared" si="63"/>
        <v>164331.93599999999</v>
      </c>
      <c r="H128" s="381">
        <f t="shared" si="64"/>
        <v>-0.37217705510388438</v>
      </c>
      <c r="I128" s="379"/>
    </row>
    <row r="129" spans="2:9" x14ac:dyDescent="0.25">
      <c r="B129" s="651">
        <v>42446</v>
      </c>
      <c r="C129" s="378">
        <v>9278</v>
      </c>
      <c r="D129" s="652">
        <v>17.704999999999998</v>
      </c>
      <c r="E129" s="379">
        <v>11.45</v>
      </c>
      <c r="F129" s="379">
        <f t="shared" si="62"/>
        <v>-58033.889999999992</v>
      </c>
      <c r="G129" s="379">
        <f t="shared" si="63"/>
        <v>164266.99</v>
      </c>
      <c r="H129" s="381">
        <f t="shared" si="64"/>
        <v>-0.353290031064671</v>
      </c>
      <c r="I129" s="379"/>
    </row>
    <row r="130" spans="2:9" x14ac:dyDescent="0.25">
      <c r="B130" s="651">
        <v>42447</v>
      </c>
      <c r="C130" s="378">
        <v>7928</v>
      </c>
      <c r="D130" s="652">
        <v>18.734999999999999</v>
      </c>
      <c r="E130" s="379">
        <v>11.63</v>
      </c>
      <c r="F130" s="379">
        <f t="shared" si="62"/>
        <v>-56328.439999999988</v>
      </c>
      <c r="G130" s="379">
        <f t="shared" si="63"/>
        <v>148531.07999999999</v>
      </c>
      <c r="H130" s="381">
        <f t="shared" si="64"/>
        <v>-0.37923672271150249</v>
      </c>
      <c r="I130" s="379"/>
    </row>
    <row r="131" spans="2:9" x14ac:dyDescent="0.25">
      <c r="B131" s="651">
        <v>42450</v>
      </c>
      <c r="C131" s="378">
        <v>9278</v>
      </c>
      <c r="D131" s="652">
        <v>17.670000000000002</v>
      </c>
      <c r="E131" s="379">
        <v>11.43</v>
      </c>
      <c r="F131" s="379">
        <f t="shared" si="62"/>
        <v>-57894.720000000016</v>
      </c>
      <c r="G131" s="379">
        <f t="shared" si="63"/>
        <v>163942.26</v>
      </c>
      <c r="H131" s="380">
        <f t="shared" si="64"/>
        <v>-0.35314091680814946</v>
      </c>
      <c r="I131" s="379"/>
    </row>
    <row r="132" spans="2:9" x14ac:dyDescent="0.25">
      <c r="B132" s="651">
        <v>42451</v>
      </c>
      <c r="C132" s="378">
        <v>9628</v>
      </c>
      <c r="D132" s="652">
        <v>17.428000000000001</v>
      </c>
      <c r="E132" s="379">
        <v>11.31</v>
      </c>
      <c r="F132" s="379">
        <f t="shared" si="62"/>
        <v>-58904.104000000007</v>
      </c>
      <c r="G132" s="379">
        <f t="shared" si="63"/>
        <v>167796.78400000001</v>
      </c>
      <c r="H132" s="380">
        <f t="shared" si="64"/>
        <v>-0.35104429653431263</v>
      </c>
      <c r="I132" s="379"/>
    </row>
    <row r="133" spans="2:9" x14ac:dyDescent="0.25">
      <c r="B133" s="651">
        <v>42453</v>
      </c>
      <c r="C133" s="378">
        <v>13278</v>
      </c>
      <c r="D133" s="652">
        <v>15.5565</v>
      </c>
      <c r="E133" s="379">
        <v>10.29</v>
      </c>
      <c r="F133" s="379">
        <f t="shared" ref="F133:F172" si="65">C133*(E133-D133)</f>
        <v>-69928.587000000014</v>
      </c>
      <c r="G133" s="379">
        <f t="shared" ref="G133:G172" si="66">IF(C133=0, 0,D133*C133)</f>
        <v>206559.20699999999</v>
      </c>
      <c r="H133" s="380">
        <f t="shared" si="64"/>
        <v>-0.33854016006171056</v>
      </c>
      <c r="I133" s="379"/>
    </row>
    <row r="134" spans="2:9" x14ac:dyDescent="0.25">
      <c r="B134" s="651">
        <v>42459</v>
      </c>
      <c r="C134" s="378">
        <v>11278</v>
      </c>
      <c r="D134" s="652">
        <v>16.408899999999999</v>
      </c>
      <c r="E134" s="379">
        <v>10.53</v>
      </c>
      <c r="F134" s="379">
        <f t="shared" si="65"/>
        <v>-66302.234199999992</v>
      </c>
      <c r="G134" s="379">
        <f t="shared" si="66"/>
        <v>185059.5742</v>
      </c>
      <c r="H134" s="380">
        <f t="shared" si="64"/>
        <v>-0.35827508242478168</v>
      </c>
      <c r="I134" s="379"/>
    </row>
    <row r="135" spans="2:9" x14ac:dyDescent="0.25">
      <c r="B135" s="651">
        <v>42460</v>
      </c>
      <c r="C135" s="378">
        <v>9678</v>
      </c>
      <c r="D135" s="652">
        <v>17.311699999999998</v>
      </c>
      <c r="E135" s="379">
        <v>11.14</v>
      </c>
      <c r="F135" s="379">
        <f t="shared" si="65"/>
        <v>-59729.712599999977</v>
      </c>
      <c r="G135" s="379">
        <f t="shared" si="66"/>
        <v>167542.63259999998</v>
      </c>
      <c r="H135" s="380">
        <f t="shared" si="64"/>
        <v>-0.35650456049954643</v>
      </c>
      <c r="I135" s="379"/>
    </row>
    <row r="136" spans="2:9" x14ac:dyDescent="0.25">
      <c r="B136" s="651">
        <v>42461</v>
      </c>
      <c r="C136" s="378">
        <v>11678</v>
      </c>
      <c r="D136" s="652">
        <v>16.116</v>
      </c>
      <c r="E136" s="379">
        <v>10.53</v>
      </c>
      <c r="F136" s="379">
        <f t="shared" si="65"/>
        <v>-65233.308000000005</v>
      </c>
      <c r="G136" s="379">
        <f t="shared" si="66"/>
        <v>188202.64799999999</v>
      </c>
      <c r="H136" s="380">
        <f t="shared" si="64"/>
        <v>-0.34661206254653765</v>
      </c>
      <c r="I136" s="379"/>
    </row>
    <row r="137" spans="2:9" ht="15" customHeight="1" x14ac:dyDescent="0.25">
      <c r="B137" s="651">
        <v>42461</v>
      </c>
      <c r="C137" s="378">
        <v>9678</v>
      </c>
      <c r="D137" s="652">
        <v>17.266200000000001</v>
      </c>
      <c r="E137" s="379">
        <v>10.56</v>
      </c>
      <c r="F137" s="379">
        <f t="shared" si="65"/>
        <v>-64902.603600000009</v>
      </c>
      <c r="G137" s="379">
        <f t="shared" si="66"/>
        <v>167102.28360000002</v>
      </c>
      <c r="H137" s="380">
        <f t="shared" si="64"/>
        <v>-0.388400458699656</v>
      </c>
      <c r="I137" s="379"/>
    </row>
    <row r="138" spans="2:9" x14ac:dyDescent="0.25">
      <c r="B138" s="651">
        <v>42464</v>
      </c>
      <c r="C138" s="378">
        <v>9778</v>
      </c>
      <c r="D138" s="652">
        <v>17.196100000000001</v>
      </c>
      <c r="E138" s="379">
        <v>10.4</v>
      </c>
      <c r="F138" s="379">
        <f t="shared" si="65"/>
        <v>-66452.265800000008</v>
      </c>
      <c r="G138" s="379">
        <f t="shared" si="66"/>
        <v>168143.46580000001</v>
      </c>
      <c r="H138" s="380">
        <f t="shared" si="64"/>
        <v>-0.3952117049796175</v>
      </c>
      <c r="I138" s="379"/>
    </row>
    <row r="139" spans="2:9" x14ac:dyDescent="0.25">
      <c r="B139" s="651">
        <v>42465</v>
      </c>
      <c r="C139" s="378">
        <v>9678</v>
      </c>
      <c r="D139" s="652">
        <v>17.262699999999999</v>
      </c>
      <c r="E139" s="379">
        <v>10.63</v>
      </c>
      <c r="F139" s="379">
        <f t="shared" si="65"/>
        <v>-64191.270599999982</v>
      </c>
      <c r="G139" s="379">
        <f t="shared" si="66"/>
        <v>167068.4106</v>
      </c>
      <c r="H139" s="380">
        <f t="shared" si="64"/>
        <v>-0.38422147172806098</v>
      </c>
      <c r="I139" s="379"/>
    </row>
    <row r="140" spans="2:9" x14ac:dyDescent="0.25">
      <c r="B140" s="651">
        <v>42469</v>
      </c>
      <c r="C140" s="378">
        <v>8678</v>
      </c>
      <c r="D140" s="652">
        <v>17.895700000000001</v>
      </c>
      <c r="E140" s="379">
        <v>11.78</v>
      </c>
      <c r="F140" s="379">
        <f t="shared" si="65"/>
        <v>-53072.044600000016</v>
      </c>
      <c r="G140" s="379">
        <f t="shared" si="66"/>
        <v>155298.88460000002</v>
      </c>
      <c r="H140" s="380">
        <f t="shared" si="64"/>
        <v>-0.34174131215878684</v>
      </c>
      <c r="I140" s="379"/>
    </row>
    <row r="141" spans="2:9" x14ac:dyDescent="0.25">
      <c r="B141" s="651">
        <v>42471</v>
      </c>
      <c r="C141" s="378">
        <v>9678</v>
      </c>
      <c r="D141" s="652">
        <v>17.2514</v>
      </c>
      <c r="E141" s="379">
        <v>11.67</v>
      </c>
      <c r="F141" s="379">
        <f t="shared" si="65"/>
        <v>-54016.789200000007</v>
      </c>
      <c r="G141" s="379">
        <f t="shared" si="66"/>
        <v>166959.04920000001</v>
      </c>
      <c r="H141" s="380">
        <f t="shared" si="64"/>
        <v>-0.32353316252593994</v>
      </c>
      <c r="I141" s="379"/>
    </row>
    <row r="142" spans="2:9" x14ac:dyDescent="0.25">
      <c r="B142" s="651">
        <v>42472</v>
      </c>
      <c r="C142" s="378">
        <v>8288</v>
      </c>
      <c r="D142" s="652">
        <v>17.96</v>
      </c>
      <c r="E142" s="379">
        <v>13.05</v>
      </c>
      <c r="F142" s="379">
        <f t="shared" si="65"/>
        <v>-40694.080000000002</v>
      </c>
      <c r="G142" s="379">
        <f t="shared" si="66"/>
        <v>148852.48000000001</v>
      </c>
      <c r="H142" s="380">
        <f t="shared" si="64"/>
        <v>-0.27338530066815142</v>
      </c>
      <c r="I142" s="379"/>
    </row>
    <row r="143" spans="2:9" x14ac:dyDescent="0.25">
      <c r="B143" s="651">
        <v>42473</v>
      </c>
      <c r="C143" s="378">
        <v>9258</v>
      </c>
      <c r="D143" s="652">
        <v>17.415800000000001</v>
      </c>
      <c r="E143" s="379">
        <v>12.92</v>
      </c>
      <c r="F143" s="379">
        <f t="shared" si="65"/>
        <v>-41622.116400000006</v>
      </c>
      <c r="G143" s="379">
        <f t="shared" si="66"/>
        <v>161235.47640000001</v>
      </c>
      <c r="H143" s="380">
        <f t="shared" si="64"/>
        <v>-0.2581449029042594</v>
      </c>
      <c r="I143" s="379"/>
    </row>
    <row r="144" spans="2:9" x14ac:dyDescent="0.25">
      <c r="B144" s="651">
        <v>42474</v>
      </c>
      <c r="C144" s="378">
        <v>9678</v>
      </c>
      <c r="D144" s="652">
        <v>17.2135</v>
      </c>
      <c r="E144" s="379">
        <v>13.11</v>
      </c>
      <c r="F144" s="379">
        <f t="shared" si="65"/>
        <v>-39713.673000000003</v>
      </c>
      <c r="G144" s="379">
        <f t="shared" si="66"/>
        <v>166592.253</v>
      </c>
      <c r="H144" s="380">
        <f t="shared" si="64"/>
        <v>-0.23838847416272113</v>
      </c>
      <c r="I144" s="379"/>
    </row>
    <row r="145" spans="2:9" x14ac:dyDescent="0.25">
      <c r="B145" s="651">
        <v>42474</v>
      </c>
      <c r="C145" s="378">
        <v>9178</v>
      </c>
      <c r="D145" s="652">
        <v>17.433299999999999</v>
      </c>
      <c r="E145" s="379">
        <v>13.11</v>
      </c>
      <c r="F145" s="379">
        <f t="shared" si="65"/>
        <v>-39679.2474</v>
      </c>
      <c r="G145" s="379">
        <f t="shared" si="66"/>
        <v>160002.82739999998</v>
      </c>
      <c r="H145" s="380">
        <f t="shared" si="64"/>
        <v>-0.24799091394056202</v>
      </c>
      <c r="I145" s="379"/>
    </row>
    <row r="146" spans="2:9" x14ac:dyDescent="0.25">
      <c r="B146" s="651">
        <v>42475</v>
      </c>
      <c r="C146" s="378">
        <v>9678</v>
      </c>
      <c r="D146" s="652">
        <v>17.205100000000002</v>
      </c>
      <c r="E146" s="379">
        <v>13.01</v>
      </c>
      <c r="F146" s="379">
        <f t="shared" si="65"/>
        <v>-40600.177800000019</v>
      </c>
      <c r="G146" s="379">
        <f t="shared" si="66"/>
        <v>166510.9578</v>
      </c>
      <c r="H146" s="380">
        <f t="shared" si="64"/>
        <v>-0.24382886469709572</v>
      </c>
      <c r="I146" s="379"/>
    </row>
    <row r="147" spans="2:9" x14ac:dyDescent="0.25">
      <c r="B147" s="651">
        <v>42478</v>
      </c>
      <c r="C147" s="378">
        <v>9178</v>
      </c>
      <c r="D147" s="652">
        <v>17.412400000000002</v>
      </c>
      <c r="E147" s="379">
        <v>13.36</v>
      </c>
      <c r="F147" s="379">
        <f t="shared" si="65"/>
        <v>-37192.92720000002</v>
      </c>
      <c r="G147" s="379">
        <f t="shared" si="66"/>
        <v>159811.00720000002</v>
      </c>
      <c r="H147" s="380">
        <f t="shared" si="64"/>
        <v>-0.232730697663734</v>
      </c>
      <c r="I147" s="379"/>
    </row>
    <row r="148" spans="2:9" x14ac:dyDescent="0.25">
      <c r="B148" s="651">
        <v>42484</v>
      </c>
      <c r="C148" s="399">
        <v>9178</v>
      </c>
      <c r="D148" s="653">
        <v>17.412400000000002</v>
      </c>
      <c r="E148" s="379">
        <v>14.34</v>
      </c>
      <c r="F148" s="379">
        <f t="shared" si="65"/>
        <v>-28198.487200000018</v>
      </c>
      <c r="G148" s="379">
        <f t="shared" si="66"/>
        <v>159811.00720000002</v>
      </c>
      <c r="H148" s="380">
        <f t="shared" si="64"/>
        <v>-0.17644896740254082</v>
      </c>
      <c r="I148" s="379"/>
    </row>
    <row r="149" spans="2:9" x14ac:dyDescent="0.25">
      <c r="B149" s="651">
        <v>42485</v>
      </c>
      <c r="C149" s="399">
        <v>9678</v>
      </c>
      <c r="D149" s="653">
        <v>17.233499999999999</v>
      </c>
      <c r="E149" s="379">
        <v>13.83</v>
      </c>
      <c r="F149" s="379">
        <f t="shared" si="65"/>
        <v>-32939.072999999997</v>
      </c>
      <c r="G149" s="379">
        <f t="shared" si="66"/>
        <v>166785.81299999999</v>
      </c>
      <c r="H149" s="380">
        <f t="shared" si="64"/>
        <v>-0.19749325441726867</v>
      </c>
      <c r="I149" s="379"/>
    </row>
    <row r="150" spans="2:9" x14ac:dyDescent="0.25">
      <c r="B150" s="651">
        <v>42486</v>
      </c>
      <c r="C150" s="378">
        <v>9178</v>
      </c>
      <c r="D150" s="652">
        <v>17.390599999999999</v>
      </c>
      <c r="E150" s="379">
        <v>14.44</v>
      </c>
      <c r="F150" s="379">
        <f t="shared" si="65"/>
        <v>-27080.606799999998</v>
      </c>
      <c r="G150" s="379">
        <f t="shared" si="66"/>
        <v>159610.92679999999</v>
      </c>
      <c r="H150" s="381">
        <f t="shared" si="64"/>
        <v>-0.16966637148804525</v>
      </c>
      <c r="I150" s="379"/>
    </row>
    <row r="151" spans="2:9" ht="15" customHeight="1" x14ac:dyDescent="0.25">
      <c r="B151" s="651">
        <v>42487</v>
      </c>
      <c r="C151" s="378">
        <v>9178</v>
      </c>
      <c r="D151" s="652">
        <v>17.376300000000001</v>
      </c>
      <c r="E151" s="379">
        <v>14.84</v>
      </c>
      <c r="F151" s="379">
        <f t="shared" si="65"/>
        <v>-23278.161400000005</v>
      </c>
      <c r="G151" s="379">
        <f t="shared" si="66"/>
        <v>159479.6814</v>
      </c>
      <c r="H151" s="381">
        <f t="shared" si="64"/>
        <v>-0.14596317973331496</v>
      </c>
      <c r="I151" s="379"/>
    </row>
    <row r="152" spans="2:9" x14ac:dyDescent="0.25">
      <c r="B152" s="651">
        <v>42488</v>
      </c>
      <c r="C152" s="378">
        <v>9678</v>
      </c>
      <c r="D152" s="652">
        <v>17.2287</v>
      </c>
      <c r="E152" s="379">
        <v>14.35</v>
      </c>
      <c r="F152" s="379">
        <f t="shared" si="65"/>
        <v>-27860.058600000004</v>
      </c>
      <c r="G152" s="379">
        <f t="shared" si="66"/>
        <v>166739.35860000001</v>
      </c>
      <c r="H152" s="381">
        <f t="shared" si="64"/>
        <v>-0.16708747612994598</v>
      </c>
      <c r="I152" s="379"/>
    </row>
    <row r="153" spans="2:9" x14ac:dyDescent="0.25">
      <c r="B153" s="651">
        <v>42489</v>
      </c>
      <c r="C153" s="378">
        <v>9678</v>
      </c>
      <c r="D153" s="652">
        <v>17.179200000000002</v>
      </c>
      <c r="E153" s="379">
        <v>14.09</v>
      </c>
      <c r="F153" s="379">
        <f t="shared" si="65"/>
        <v>-29897.277600000016</v>
      </c>
      <c r="G153" s="379">
        <f t="shared" si="66"/>
        <v>166260.29760000002</v>
      </c>
      <c r="H153" s="381">
        <f t="shared" si="64"/>
        <v>-0.17982211045916</v>
      </c>
      <c r="I153" s="379"/>
    </row>
    <row r="154" spans="2:9" x14ac:dyDescent="0.25">
      <c r="B154" s="651">
        <v>42492</v>
      </c>
      <c r="C154" s="378">
        <v>9678</v>
      </c>
      <c r="D154" s="652">
        <v>17.136399999999998</v>
      </c>
      <c r="E154" s="379">
        <v>13.55</v>
      </c>
      <c r="F154" s="379">
        <f t="shared" si="65"/>
        <v>-34709.179199999977</v>
      </c>
      <c r="G154" s="379">
        <f t="shared" si="66"/>
        <v>165846.07919999998</v>
      </c>
      <c r="H154" s="381">
        <f t="shared" si="64"/>
        <v>-0.20928549753740563</v>
      </c>
      <c r="I154" s="379"/>
    </row>
    <row r="155" spans="2:9" x14ac:dyDescent="0.25">
      <c r="B155" s="651">
        <v>42493</v>
      </c>
      <c r="C155" s="378">
        <v>9678</v>
      </c>
      <c r="D155" s="652">
        <v>17.1221</v>
      </c>
      <c r="E155" s="379">
        <v>12.79</v>
      </c>
      <c r="F155" s="379">
        <f t="shared" si="65"/>
        <v>-41926.063800000004</v>
      </c>
      <c r="G155" s="379">
        <f t="shared" si="66"/>
        <v>165707.6838</v>
      </c>
      <c r="H155" s="381">
        <f t="shared" si="64"/>
        <v>-0.25301218892542388</v>
      </c>
      <c r="I155" s="379"/>
    </row>
    <row r="156" spans="2:9" x14ac:dyDescent="0.25">
      <c r="B156" s="651">
        <v>42494</v>
      </c>
      <c r="C156" s="378">
        <v>11678</v>
      </c>
      <c r="D156" s="652">
        <v>16.316800000000001</v>
      </c>
      <c r="E156" s="379">
        <v>12.17</v>
      </c>
      <c r="F156" s="379">
        <f t="shared" si="65"/>
        <v>-48426.330400000006</v>
      </c>
      <c r="G156" s="379">
        <f t="shared" si="66"/>
        <v>190547.59040000002</v>
      </c>
      <c r="H156" s="381">
        <f t="shared" si="64"/>
        <v>-0.25414296920964896</v>
      </c>
      <c r="I156" s="379"/>
    </row>
    <row r="157" spans="2:9" x14ac:dyDescent="0.25">
      <c r="B157" s="651">
        <v>42495</v>
      </c>
      <c r="C157" s="378">
        <v>9678</v>
      </c>
      <c r="D157" s="652">
        <v>17.0684</v>
      </c>
      <c r="E157" s="379">
        <v>12.07</v>
      </c>
      <c r="F157" s="379">
        <f t="shared" si="65"/>
        <v>-48374.515200000002</v>
      </c>
      <c r="G157" s="379">
        <f t="shared" si="66"/>
        <v>165187.97520000002</v>
      </c>
      <c r="H157" s="380">
        <f t="shared" si="64"/>
        <v>-0.29284525790349419</v>
      </c>
      <c r="I157" s="379"/>
    </row>
    <row r="158" spans="2:9" x14ac:dyDescent="0.25">
      <c r="B158" s="651">
        <v>42499</v>
      </c>
      <c r="C158" s="378">
        <v>10678</v>
      </c>
      <c r="D158" s="652">
        <v>16.537600000000001</v>
      </c>
      <c r="E158" s="379">
        <v>11.44</v>
      </c>
      <c r="F158" s="379">
        <f t="shared" si="65"/>
        <v>-54432.172800000015</v>
      </c>
      <c r="G158" s="379">
        <f t="shared" si="66"/>
        <v>176588.49280000001</v>
      </c>
      <c r="H158" s="380">
        <f t="shared" si="64"/>
        <v>-0.30824303405572762</v>
      </c>
      <c r="I158" s="379"/>
    </row>
    <row r="159" spans="2:9" x14ac:dyDescent="0.25">
      <c r="B159" s="651">
        <v>42500</v>
      </c>
      <c r="C159" s="378">
        <v>9678</v>
      </c>
      <c r="D159" s="652">
        <v>17.042100000000001</v>
      </c>
      <c r="E159" s="379">
        <v>11.94</v>
      </c>
      <c r="F159" s="379">
        <f t="shared" si="65"/>
        <v>-49378.123800000016</v>
      </c>
      <c r="G159" s="379">
        <f t="shared" si="66"/>
        <v>164933.44380000001</v>
      </c>
      <c r="H159" s="380">
        <f t="shared" si="64"/>
        <v>-0.2993821184009014</v>
      </c>
      <c r="I159" s="379"/>
    </row>
    <row r="160" spans="2:9" x14ac:dyDescent="0.25">
      <c r="B160" s="651">
        <v>42502</v>
      </c>
      <c r="C160" s="378">
        <v>10678</v>
      </c>
      <c r="D160" s="652">
        <v>16.601800000000001</v>
      </c>
      <c r="E160" s="379">
        <v>12.33</v>
      </c>
      <c r="F160" s="379">
        <f t="shared" si="65"/>
        <v>-45614.280400000011</v>
      </c>
      <c r="G160" s="379">
        <f t="shared" si="66"/>
        <v>177274.02040000001</v>
      </c>
      <c r="H160" s="380">
        <f t="shared" si="64"/>
        <v>-0.25730944837306802</v>
      </c>
      <c r="I160" s="379"/>
    </row>
    <row r="161" spans="2:14" x14ac:dyDescent="0.25">
      <c r="B161" s="651">
        <v>42502</v>
      </c>
      <c r="C161" s="378">
        <v>9678</v>
      </c>
      <c r="D161" s="652">
        <v>17.0334</v>
      </c>
      <c r="E161" s="379">
        <v>12.33</v>
      </c>
      <c r="F161" s="379">
        <f t="shared" si="65"/>
        <v>-45519.5052</v>
      </c>
      <c r="G161" s="379">
        <f t="shared" si="66"/>
        <v>164849.2452</v>
      </c>
      <c r="H161" s="380">
        <f t="shared" si="64"/>
        <v>-0.27612807777660364</v>
      </c>
      <c r="I161" s="379"/>
    </row>
    <row r="162" spans="2:14" x14ac:dyDescent="0.25">
      <c r="B162" s="651">
        <v>42503</v>
      </c>
      <c r="C162" s="378">
        <v>9678</v>
      </c>
      <c r="D162" s="652">
        <v>17.029299999999999</v>
      </c>
      <c r="E162" s="379">
        <v>12.3</v>
      </c>
      <c r="F162" s="379">
        <f t="shared" si="65"/>
        <v>-45770.165399999983</v>
      </c>
      <c r="G162" s="379">
        <f t="shared" si="66"/>
        <v>164809.56539999999</v>
      </c>
      <c r="H162" s="380">
        <f t="shared" si="64"/>
        <v>-0.27771546687180321</v>
      </c>
      <c r="I162" s="379"/>
    </row>
    <row r="163" spans="2:14" x14ac:dyDescent="0.25">
      <c r="B163" s="651">
        <v>42506</v>
      </c>
      <c r="C163" s="378">
        <v>9678</v>
      </c>
      <c r="D163" s="652">
        <v>17.027699999999999</v>
      </c>
      <c r="E163" s="379">
        <v>12.78</v>
      </c>
      <c r="F163" s="379">
        <f t="shared" si="65"/>
        <v>-41109.240599999997</v>
      </c>
      <c r="G163" s="379">
        <f t="shared" si="66"/>
        <v>164794.08059999999</v>
      </c>
      <c r="H163" s="380">
        <f t="shared" si="64"/>
        <v>-0.24945823569830336</v>
      </c>
      <c r="I163" s="379"/>
    </row>
    <row r="164" spans="2:14" x14ac:dyDescent="0.25">
      <c r="B164" s="651">
        <v>42513</v>
      </c>
      <c r="C164" s="378">
        <v>9178</v>
      </c>
      <c r="D164" s="652">
        <v>17.244399999999999</v>
      </c>
      <c r="E164" s="379">
        <v>13.19</v>
      </c>
      <c r="F164" s="379">
        <f t="shared" si="65"/>
        <v>-37211.283199999991</v>
      </c>
      <c r="G164" s="379">
        <f t="shared" si="66"/>
        <v>158269.10319999998</v>
      </c>
      <c r="H164" s="380">
        <f t="shared" si="64"/>
        <v>-0.23511400802579385</v>
      </c>
      <c r="I164" s="379"/>
    </row>
    <row r="165" spans="2:14" x14ac:dyDescent="0.25">
      <c r="B165" s="651">
        <v>42514</v>
      </c>
      <c r="C165" s="378">
        <v>9678</v>
      </c>
      <c r="D165" s="652">
        <v>17.026</v>
      </c>
      <c r="E165" s="379">
        <v>13.02</v>
      </c>
      <c r="F165" s="379">
        <f t="shared" si="65"/>
        <v>-38770.067999999999</v>
      </c>
      <c r="G165" s="379">
        <f t="shared" si="66"/>
        <v>164777.628</v>
      </c>
      <c r="H165" s="380">
        <f t="shared" si="64"/>
        <v>-0.23528720779983556</v>
      </c>
      <c r="I165" s="379"/>
    </row>
    <row r="166" spans="2:14" x14ac:dyDescent="0.25">
      <c r="B166" s="651">
        <v>42515</v>
      </c>
      <c r="C166" s="378">
        <v>9178</v>
      </c>
      <c r="D166" s="652">
        <v>17.206800000000001</v>
      </c>
      <c r="E166" s="379">
        <v>13.54</v>
      </c>
      <c r="F166" s="379">
        <f t="shared" si="65"/>
        <v>-33653.890400000018</v>
      </c>
      <c r="G166" s="379">
        <f t="shared" si="66"/>
        <v>157924.0104</v>
      </c>
      <c r="H166" s="380">
        <f t="shared" si="64"/>
        <v>-0.21310179696399109</v>
      </c>
      <c r="I166" s="379"/>
    </row>
    <row r="167" spans="2:14" x14ac:dyDescent="0.25">
      <c r="B167" s="651">
        <v>42516</v>
      </c>
      <c r="C167" s="378">
        <v>9678</v>
      </c>
      <c r="D167" s="652">
        <v>17.003799999999998</v>
      </c>
      <c r="E167" s="379">
        <v>13.17</v>
      </c>
      <c r="F167" s="379">
        <f t="shared" si="65"/>
        <v>-37103.516399999986</v>
      </c>
      <c r="G167" s="379">
        <f t="shared" si="66"/>
        <v>164562.77639999997</v>
      </c>
      <c r="H167" s="380">
        <f t="shared" si="64"/>
        <v>-0.22546724849739463</v>
      </c>
      <c r="I167" s="379"/>
    </row>
    <row r="168" spans="2:14" x14ac:dyDescent="0.25">
      <c r="B168" s="651">
        <v>42517</v>
      </c>
      <c r="C168" s="378">
        <v>9678</v>
      </c>
      <c r="D168" s="652">
        <v>16.999700000000001</v>
      </c>
      <c r="E168" s="379">
        <v>12.9</v>
      </c>
      <c r="F168" s="379">
        <f t="shared" si="65"/>
        <v>-39676.8966</v>
      </c>
      <c r="G168" s="379">
        <f t="shared" si="66"/>
        <v>164523.09660000002</v>
      </c>
      <c r="H168" s="380">
        <f t="shared" si="64"/>
        <v>-0.2411630793484591</v>
      </c>
      <c r="I168" s="379"/>
    </row>
    <row r="169" spans="2:14" x14ac:dyDescent="0.25">
      <c r="B169" s="651">
        <v>42525</v>
      </c>
      <c r="C169" s="378">
        <v>9678</v>
      </c>
      <c r="D169" s="652">
        <v>16.9956</v>
      </c>
      <c r="E169" s="379">
        <v>13.32</v>
      </c>
      <c r="F169" s="379">
        <f t="shared" si="65"/>
        <v>-35572.456799999993</v>
      </c>
      <c r="G169" s="379">
        <f t="shared" si="66"/>
        <v>164483.41680000001</v>
      </c>
      <c r="H169" s="380">
        <f t="shared" si="64"/>
        <v>-0.21626773988561743</v>
      </c>
      <c r="I169" s="379"/>
    </row>
    <row r="170" spans="2:14" x14ac:dyDescent="0.25">
      <c r="B170" s="651">
        <v>42527</v>
      </c>
      <c r="C170" s="378">
        <v>8178</v>
      </c>
      <c r="D170" s="652">
        <v>17.568999999999999</v>
      </c>
      <c r="E170" s="379">
        <v>13.96</v>
      </c>
      <c r="F170" s="379">
        <f t="shared" si="65"/>
        <v>-29514.401999999984</v>
      </c>
      <c r="G170" s="379">
        <f t="shared" si="66"/>
        <v>143679.28200000001</v>
      </c>
      <c r="H170" s="380">
        <f t="shared" si="64"/>
        <v>-0.20541863509590746</v>
      </c>
      <c r="I170" s="379"/>
    </row>
    <row r="171" spans="2:14" x14ac:dyDescent="0.25">
      <c r="B171" s="651">
        <v>42528</v>
      </c>
      <c r="C171" s="378">
        <v>7678</v>
      </c>
      <c r="D171" s="652">
        <v>17.759599999999999</v>
      </c>
      <c r="E171" s="379">
        <v>14.62</v>
      </c>
      <c r="F171" s="379">
        <f t="shared" si="65"/>
        <v>-24105.848799999996</v>
      </c>
      <c r="G171" s="379">
        <f t="shared" si="66"/>
        <v>136358.20879999999</v>
      </c>
      <c r="H171" s="380">
        <f t="shared" si="64"/>
        <v>-0.17678326088425414</v>
      </c>
      <c r="I171" s="379"/>
    </row>
    <row r="172" spans="2:14" x14ac:dyDescent="0.25">
      <c r="B172" s="651">
        <v>42529</v>
      </c>
      <c r="C172" s="378">
        <v>8178</v>
      </c>
      <c r="D172" s="652">
        <v>17.5654</v>
      </c>
      <c r="E172" s="379">
        <v>14.53</v>
      </c>
      <c r="F172" s="379">
        <f t="shared" si="65"/>
        <v>-24823.50120000001</v>
      </c>
      <c r="G172" s="379">
        <f t="shared" si="66"/>
        <v>143649.8412</v>
      </c>
      <c r="H172" s="380">
        <f t="shared" si="64"/>
        <v>-0.17280562924840887</v>
      </c>
      <c r="I172" s="379"/>
    </row>
    <row r="173" spans="2:14" x14ac:dyDescent="0.25">
      <c r="B173" s="651">
        <v>42531</v>
      </c>
      <c r="C173" s="378">
        <v>8978</v>
      </c>
      <c r="D173" s="652">
        <v>17.1751</v>
      </c>
      <c r="E173" s="379">
        <v>13.42</v>
      </c>
      <c r="F173" s="379">
        <f t="shared" ref="F173:F181" si="67">C173*(E173-D173)</f>
        <v>-33713.287800000006</v>
      </c>
      <c r="G173" s="379">
        <f t="shared" ref="G173:G181" si="68">IF(C173=0, 0,D173*C173)</f>
        <v>154198.0478</v>
      </c>
      <c r="H173" s="380">
        <f t="shared" ref="H173:H181" si="69">IF(C173=0, D173, (E173-D173)/D173)</f>
        <v>-0.21863628159370255</v>
      </c>
      <c r="I173" s="379"/>
    </row>
    <row r="174" spans="2:14" x14ac:dyDescent="0.25">
      <c r="B174" s="651">
        <v>42531</v>
      </c>
      <c r="C174" s="399">
        <v>9278</v>
      </c>
      <c r="D174" s="653">
        <v>17.1052</v>
      </c>
      <c r="E174" s="379">
        <v>13.42</v>
      </c>
      <c r="F174" s="379">
        <f t="shared" si="67"/>
        <v>-34191.285600000003</v>
      </c>
      <c r="G174" s="379">
        <f t="shared" si="68"/>
        <v>158702.04560000001</v>
      </c>
      <c r="H174" s="380">
        <f t="shared" si="69"/>
        <v>-0.21544325702125669</v>
      </c>
      <c r="I174" s="379"/>
      <c r="N174" s="71"/>
    </row>
    <row r="175" spans="2:14" x14ac:dyDescent="0.25">
      <c r="B175" s="651">
        <v>42532</v>
      </c>
      <c r="C175" s="378">
        <v>9278</v>
      </c>
      <c r="D175" s="652">
        <v>17.053000000000001</v>
      </c>
      <c r="E175" s="379">
        <v>13.42</v>
      </c>
      <c r="F175" s="379">
        <f t="shared" si="67"/>
        <v>-33706.974000000009</v>
      </c>
      <c r="G175" s="379">
        <f t="shared" si="68"/>
        <v>158217.734</v>
      </c>
      <c r="H175" s="380">
        <f t="shared" si="69"/>
        <v>-0.21304169354365804</v>
      </c>
      <c r="I175" s="379" t="s">
        <v>185</v>
      </c>
    </row>
    <row r="176" spans="2:14" x14ac:dyDescent="0.25">
      <c r="B176" s="651">
        <v>42535</v>
      </c>
      <c r="C176" s="378">
        <v>9678</v>
      </c>
      <c r="D176" s="652">
        <v>16.879300000000001</v>
      </c>
      <c r="E176" s="379">
        <v>13.23</v>
      </c>
      <c r="F176" s="379">
        <f t="shared" si="67"/>
        <v>-35317.9254</v>
      </c>
      <c r="G176" s="379">
        <f t="shared" si="68"/>
        <v>163357.86540000001</v>
      </c>
      <c r="H176" s="380">
        <f t="shared" si="69"/>
        <v>-0.21619972392220058</v>
      </c>
      <c r="I176" s="379" t="s">
        <v>222</v>
      </c>
    </row>
    <row r="177" spans="2:15" x14ac:dyDescent="0.25">
      <c r="B177" s="651">
        <v>42536</v>
      </c>
      <c r="C177" s="378">
        <v>9278</v>
      </c>
      <c r="D177" s="652">
        <v>17.027999999999999</v>
      </c>
      <c r="E177" s="379">
        <v>13.06</v>
      </c>
      <c r="F177" s="379">
        <f t="shared" si="67"/>
        <v>-36815.103999999985</v>
      </c>
      <c r="G177" s="379">
        <f t="shared" si="68"/>
        <v>157985.78399999999</v>
      </c>
      <c r="H177" s="380">
        <f t="shared" si="69"/>
        <v>-0.23302795395818643</v>
      </c>
      <c r="I177" s="379"/>
    </row>
    <row r="178" spans="2:15" x14ac:dyDescent="0.25">
      <c r="B178" s="651">
        <v>42537</v>
      </c>
      <c r="C178" s="399">
        <v>9278</v>
      </c>
      <c r="D178" s="653">
        <v>17.0168</v>
      </c>
      <c r="E178" s="379">
        <v>12.67</v>
      </c>
      <c r="F178" s="379">
        <f t="shared" si="67"/>
        <v>-40329.610399999998</v>
      </c>
      <c r="G178" s="379">
        <f t="shared" si="68"/>
        <v>157881.87039999999</v>
      </c>
      <c r="H178" s="380">
        <f t="shared" si="69"/>
        <v>-0.25544168116214566</v>
      </c>
      <c r="I178" s="379"/>
      <c r="O178" s="2"/>
    </row>
    <row r="179" spans="2:15" x14ac:dyDescent="0.25">
      <c r="B179" s="651">
        <v>42538</v>
      </c>
      <c r="C179" s="399">
        <v>9278</v>
      </c>
      <c r="D179" s="653">
        <v>17.0061</v>
      </c>
      <c r="E179" s="379">
        <v>13.16</v>
      </c>
      <c r="F179" s="379">
        <f t="shared" si="67"/>
        <v>-35684.1158</v>
      </c>
      <c r="G179" s="379">
        <f t="shared" si="68"/>
        <v>157782.59580000001</v>
      </c>
      <c r="H179" s="380">
        <f t="shared" si="69"/>
        <v>-0.2261600249322302</v>
      </c>
      <c r="I179" s="379"/>
    </row>
    <row r="180" spans="2:15" ht="15" customHeight="1" x14ac:dyDescent="0.25">
      <c r="B180" s="651">
        <v>42541</v>
      </c>
      <c r="C180" s="378">
        <v>7678</v>
      </c>
      <c r="D180" s="652">
        <v>17.568000000000001</v>
      </c>
      <c r="E180" s="379">
        <v>14.48</v>
      </c>
      <c r="F180" s="379">
        <f t="shared" si="67"/>
        <v>-23709.664000000008</v>
      </c>
      <c r="G180" s="379">
        <f t="shared" si="68"/>
        <v>134887.10400000002</v>
      </c>
      <c r="H180" s="381">
        <f t="shared" si="69"/>
        <v>-0.17577413479052828</v>
      </c>
      <c r="I180" s="379"/>
    </row>
    <row r="181" spans="2:15" x14ac:dyDescent="0.25">
      <c r="B181" s="651">
        <v>42542</v>
      </c>
      <c r="C181" s="378">
        <v>6800</v>
      </c>
      <c r="D181" s="652">
        <v>17.892099999999999</v>
      </c>
      <c r="E181" s="379">
        <v>15.09</v>
      </c>
      <c r="F181" s="379">
        <f t="shared" si="67"/>
        <v>-19054.279999999995</v>
      </c>
      <c r="G181" s="379">
        <f t="shared" si="68"/>
        <v>121666.28</v>
      </c>
      <c r="H181" s="381">
        <f t="shared" si="69"/>
        <v>-0.15661101827063337</v>
      </c>
      <c r="I181" s="379"/>
    </row>
    <row r="182" spans="2:15" x14ac:dyDescent="0.25">
      <c r="B182" s="651">
        <v>42543</v>
      </c>
      <c r="C182" s="378">
        <v>7300</v>
      </c>
      <c r="D182" s="652">
        <v>17.6769</v>
      </c>
      <c r="E182" s="379">
        <v>14.75</v>
      </c>
      <c r="F182" s="379">
        <f t="shared" ref="F182:F190" si="70">C182*(E182-D182)</f>
        <v>-21366.37</v>
      </c>
      <c r="G182" s="379">
        <f t="shared" ref="G182:G190" si="71">IF(C182=0, 0,D182*C182)</f>
        <v>129041.37</v>
      </c>
      <c r="H182" s="381">
        <f t="shared" ref="H182:H190" si="72">IF(C182=0, D182, (E182-D182)/D182)</f>
        <v>-0.16557767481854849</v>
      </c>
      <c r="I182" s="379"/>
    </row>
    <row r="183" spans="2:15" x14ac:dyDescent="0.25">
      <c r="B183" s="651">
        <v>42544</v>
      </c>
      <c r="C183" s="378">
        <v>6800</v>
      </c>
      <c r="D183" s="652">
        <v>17.856100000000001</v>
      </c>
      <c r="E183" s="379">
        <v>15.27</v>
      </c>
      <c r="F183" s="379">
        <f t="shared" si="70"/>
        <v>-17585.480000000014</v>
      </c>
      <c r="G183" s="379">
        <f t="shared" si="71"/>
        <v>121421.48000000001</v>
      </c>
      <c r="H183" s="381">
        <f t="shared" si="72"/>
        <v>-0.1448300580753917</v>
      </c>
      <c r="I183" s="379"/>
    </row>
    <row r="184" spans="2:15" x14ac:dyDescent="0.25">
      <c r="B184" s="651">
        <v>42545</v>
      </c>
      <c r="C184" s="378">
        <v>7678</v>
      </c>
      <c r="D184" s="652">
        <v>17.462</v>
      </c>
      <c r="E184" s="379">
        <v>14.41</v>
      </c>
      <c r="F184" s="379">
        <f t="shared" si="70"/>
        <v>-23433.255999999998</v>
      </c>
      <c r="G184" s="379">
        <f t="shared" si="71"/>
        <v>134073.236</v>
      </c>
      <c r="H184" s="381">
        <f t="shared" si="72"/>
        <v>-0.17477952124613444</v>
      </c>
      <c r="I184" s="379"/>
    </row>
    <row r="185" spans="2:15" x14ac:dyDescent="0.25">
      <c r="B185" s="651">
        <v>42545</v>
      </c>
      <c r="C185" s="378">
        <v>8013</v>
      </c>
      <c r="D185" s="652">
        <v>17.32</v>
      </c>
      <c r="E185" s="379">
        <v>14.68</v>
      </c>
      <c r="F185" s="379">
        <f t="shared" si="70"/>
        <v>-21154.320000000003</v>
      </c>
      <c r="G185" s="379">
        <f t="shared" si="71"/>
        <v>138785.16</v>
      </c>
      <c r="H185" s="381">
        <f t="shared" si="72"/>
        <v>-0.15242494226327949</v>
      </c>
      <c r="I185" s="379"/>
    </row>
    <row r="186" spans="2:15" x14ac:dyDescent="0.25">
      <c r="B186" s="651">
        <v>42548</v>
      </c>
      <c r="C186" s="378">
        <v>8978</v>
      </c>
      <c r="D186" s="652">
        <v>16.943300000000001</v>
      </c>
      <c r="E186" s="379">
        <v>13.66</v>
      </c>
      <c r="F186" s="379">
        <f t="shared" si="70"/>
        <v>-29477.467400000005</v>
      </c>
      <c r="G186" s="379">
        <f t="shared" si="71"/>
        <v>152116.9474</v>
      </c>
      <c r="H186" s="381">
        <f t="shared" si="72"/>
        <v>-0.19378161279089673</v>
      </c>
      <c r="I186" s="379"/>
    </row>
    <row r="187" spans="2:15" x14ac:dyDescent="0.25">
      <c r="B187" s="651">
        <v>42548</v>
      </c>
      <c r="C187" s="378">
        <v>9278</v>
      </c>
      <c r="D187" s="652">
        <v>16.834599999999998</v>
      </c>
      <c r="E187" s="379">
        <v>13.66</v>
      </c>
      <c r="F187" s="379">
        <f t="shared" si="70"/>
        <v>-29453.938799999982</v>
      </c>
      <c r="G187" s="379">
        <f t="shared" si="71"/>
        <v>156191.41879999998</v>
      </c>
      <c r="H187" s="380">
        <f t="shared" si="72"/>
        <v>-0.18857590913951019</v>
      </c>
      <c r="I187" s="379"/>
    </row>
    <row r="188" spans="2:15" x14ac:dyDescent="0.25">
      <c r="B188" s="651">
        <v>42549</v>
      </c>
      <c r="C188" s="378">
        <v>8178</v>
      </c>
      <c r="D188" s="652">
        <v>17.124400000000001</v>
      </c>
      <c r="E188" s="379">
        <v>14.78</v>
      </c>
      <c r="F188" s="379">
        <f t="shared" si="70"/>
        <v>-19172.503200000017</v>
      </c>
      <c r="G188" s="379">
        <f t="shared" si="71"/>
        <v>140043.3432</v>
      </c>
      <c r="H188" s="380">
        <f t="shared" si="72"/>
        <v>-0.13690406671182651</v>
      </c>
      <c r="I188" s="379">
        <v>17</v>
      </c>
    </row>
    <row r="189" spans="2:15" x14ac:dyDescent="0.25">
      <c r="B189" s="651">
        <v>42552</v>
      </c>
      <c r="C189" s="378">
        <v>7678</v>
      </c>
      <c r="D189" s="652">
        <v>17.2315</v>
      </c>
      <c r="E189" s="379">
        <v>15.48</v>
      </c>
      <c r="F189" s="379">
        <f t="shared" si="70"/>
        <v>-13448.017</v>
      </c>
      <c r="G189" s="379">
        <f t="shared" si="71"/>
        <v>132303.45699999999</v>
      </c>
      <c r="H189" s="380">
        <f t="shared" si="72"/>
        <v>-0.1016452427240809</v>
      </c>
      <c r="I189" s="379">
        <v>17</v>
      </c>
    </row>
    <row r="190" spans="2:15" x14ac:dyDescent="0.25">
      <c r="B190" s="651">
        <v>42552</v>
      </c>
      <c r="C190" s="378">
        <v>7300</v>
      </c>
      <c r="D190" s="652">
        <v>17.313400000000001</v>
      </c>
      <c r="E190" s="379">
        <v>15.65</v>
      </c>
      <c r="F190" s="379">
        <f t="shared" si="70"/>
        <v>-12142.820000000009</v>
      </c>
      <c r="G190" s="379">
        <f t="shared" si="71"/>
        <v>126387.82</v>
      </c>
      <c r="H190" s="380">
        <f t="shared" si="72"/>
        <v>-9.6075871868032903E-2</v>
      </c>
      <c r="I190" s="379"/>
    </row>
    <row r="191" spans="2:15" x14ac:dyDescent="0.25">
      <c r="B191" s="651">
        <v>42552</v>
      </c>
      <c r="C191" s="378">
        <v>6800</v>
      </c>
      <c r="D191" s="652">
        <v>17.446100000000001</v>
      </c>
      <c r="E191" s="379">
        <v>15.7</v>
      </c>
      <c r="F191" s="379">
        <f t="shared" ref="F191:F212" si="73">C191*(E191-D191)</f>
        <v>-11873.480000000014</v>
      </c>
      <c r="G191" s="379">
        <f t="shared" ref="G191:G212" si="74">IF(C191=0, 0,D191*C191)</f>
        <v>118633.48000000001</v>
      </c>
      <c r="H191" s="380">
        <f t="shared" ref="H191:H212" si="75">IF(C191=0, D191, (E191-D191)/D191)</f>
        <v>-0.10008540590733757</v>
      </c>
      <c r="I191" s="379"/>
    </row>
    <row r="192" spans="2:15" x14ac:dyDescent="0.25">
      <c r="B192" s="651">
        <v>42552</v>
      </c>
      <c r="C192" s="378">
        <v>6000</v>
      </c>
      <c r="D192" s="652">
        <v>17.668199999999999</v>
      </c>
      <c r="E192" s="379">
        <v>15.68</v>
      </c>
      <c r="F192" s="379">
        <f t="shared" si="73"/>
        <v>-11929.199999999995</v>
      </c>
      <c r="G192" s="379">
        <f t="shared" si="74"/>
        <v>106009.2</v>
      </c>
      <c r="H192" s="380">
        <f t="shared" si="75"/>
        <v>-0.11252985589929926</v>
      </c>
      <c r="I192" s="379"/>
    </row>
    <row r="193" spans="2:14" x14ac:dyDescent="0.25">
      <c r="B193" s="651">
        <v>42556</v>
      </c>
      <c r="C193" s="378">
        <v>8178</v>
      </c>
      <c r="D193" s="652">
        <v>16.978899999999999</v>
      </c>
      <c r="E193" s="379">
        <v>14.72</v>
      </c>
      <c r="F193" s="379">
        <f t="shared" si="73"/>
        <v>-18473.284199999991</v>
      </c>
      <c r="G193" s="379">
        <f t="shared" si="74"/>
        <v>138853.4442</v>
      </c>
      <c r="H193" s="380">
        <f t="shared" si="75"/>
        <v>-0.13304159869013887</v>
      </c>
      <c r="I193" s="379">
        <v>16.75</v>
      </c>
    </row>
    <row r="194" spans="2:14" x14ac:dyDescent="0.25">
      <c r="B194" s="651">
        <v>42556</v>
      </c>
      <c r="C194" s="378">
        <v>8678</v>
      </c>
      <c r="D194" s="652">
        <v>16.843</v>
      </c>
      <c r="E194" s="379">
        <v>14.72</v>
      </c>
      <c r="F194" s="379">
        <f t="shared" si="73"/>
        <v>-18423.393999999993</v>
      </c>
      <c r="G194" s="379">
        <f t="shared" si="74"/>
        <v>146163.554</v>
      </c>
      <c r="H194" s="380">
        <f t="shared" si="75"/>
        <v>-0.12604642878347083</v>
      </c>
      <c r="I194" s="379"/>
    </row>
    <row r="195" spans="2:14" x14ac:dyDescent="0.25">
      <c r="B195" s="651">
        <v>42557</v>
      </c>
      <c r="C195" s="378">
        <v>8178</v>
      </c>
      <c r="D195" s="652">
        <v>16.960599999999999</v>
      </c>
      <c r="E195" s="379">
        <v>14.84</v>
      </c>
      <c r="F195" s="379">
        <f t="shared" si="73"/>
        <v>-17342.266799999998</v>
      </c>
      <c r="G195" s="379">
        <f t="shared" si="74"/>
        <v>138703.7868</v>
      </c>
      <c r="H195" s="380">
        <f t="shared" si="75"/>
        <v>-0.12503095409360515</v>
      </c>
      <c r="I195" s="379">
        <v>16.75</v>
      </c>
    </row>
    <row r="196" spans="2:14" x14ac:dyDescent="0.25">
      <c r="B196" s="651">
        <v>42557</v>
      </c>
      <c r="C196" s="378">
        <v>8678</v>
      </c>
      <c r="D196" s="652">
        <v>16.835000000000001</v>
      </c>
      <c r="E196" s="379">
        <v>14.84</v>
      </c>
      <c r="F196" s="379">
        <f t="shared" si="73"/>
        <v>-17312.610000000008</v>
      </c>
      <c r="G196" s="379">
        <f t="shared" si="74"/>
        <v>146094.13</v>
      </c>
      <c r="H196" s="380">
        <f t="shared" si="75"/>
        <v>-0.11850311850311855</v>
      </c>
      <c r="I196" s="379"/>
    </row>
    <row r="197" spans="2:14" x14ac:dyDescent="0.25">
      <c r="B197" s="651">
        <v>42559</v>
      </c>
      <c r="C197" s="378">
        <v>8678</v>
      </c>
      <c r="D197" s="652">
        <v>16.835000000000001</v>
      </c>
      <c r="E197" s="379">
        <v>14.92</v>
      </c>
      <c r="F197" s="379">
        <f t="shared" si="73"/>
        <v>-16618.370000000006</v>
      </c>
      <c r="G197" s="379">
        <f t="shared" si="74"/>
        <v>146094.13</v>
      </c>
      <c r="H197" s="380">
        <f t="shared" si="75"/>
        <v>-0.1137511137511138</v>
      </c>
      <c r="I197" s="379"/>
    </row>
    <row r="198" spans="2:14" x14ac:dyDescent="0.25">
      <c r="B198" s="651">
        <v>42562</v>
      </c>
      <c r="C198" s="378">
        <v>8678</v>
      </c>
      <c r="D198" s="652">
        <v>16.835000000000001</v>
      </c>
      <c r="E198" s="379">
        <v>14.69</v>
      </c>
      <c r="F198" s="379">
        <f t="shared" si="73"/>
        <v>-18614.310000000012</v>
      </c>
      <c r="G198" s="379">
        <f t="shared" si="74"/>
        <v>146094.13</v>
      </c>
      <c r="H198" s="380">
        <f t="shared" si="75"/>
        <v>-0.12741312741312749</v>
      </c>
      <c r="I198" s="379"/>
    </row>
    <row r="199" spans="2:14" x14ac:dyDescent="0.25">
      <c r="B199" s="651">
        <v>42563</v>
      </c>
      <c r="C199" s="378">
        <v>8678</v>
      </c>
      <c r="D199" s="652">
        <v>16.835000000000001</v>
      </c>
      <c r="E199" s="379">
        <v>15.6</v>
      </c>
      <c r="F199" s="379">
        <f t="shared" si="73"/>
        <v>-10717.330000000011</v>
      </c>
      <c r="G199" s="379">
        <f t="shared" si="74"/>
        <v>146094.13</v>
      </c>
      <c r="H199" s="380">
        <f t="shared" si="75"/>
        <v>-7.3359073359073421E-2</v>
      </c>
      <c r="I199" s="379"/>
    </row>
    <row r="200" spans="2:14" x14ac:dyDescent="0.25">
      <c r="B200" s="651">
        <v>42564</v>
      </c>
      <c r="C200" s="378">
        <v>8738</v>
      </c>
      <c r="D200" s="652">
        <v>16.816099999999999</v>
      </c>
      <c r="E200" s="379">
        <v>15.29</v>
      </c>
      <c r="F200" s="379">
        <f t="shared" si="73"/>
        <v>-13335.061799999996</v>
      </c>
      <c r="G200" s="379">
        <f t="shared" si="74"/>
        <v>146939.08179999999</v>
      </c>
      <c r="H200" s="380">
        <f t="shared" si="75"/>
        <v>-9.0752314745987453E-2</v>
      </c>
      <c r="I200" s="379"/>
    </row>
    <row r="201" spans="2:14" ht="15" customHeight="1" x14ac:dyDescent="0.25">
      <c r="B201" s="651">
        <v>42566</v>
      </c>
      <c r="C201" s="378">
        <v>8738</v>
      </c>
      <c r="D201" s="652">
        <v>16.816099999999999</v>
      </c>
      <c r="E201" s="379">
        <v>15.21</v>
      </c>
      <c r="F201" s="379">
        <f t="shared" si="73"/>
        <v>-14034.101799999982</v>
      </c>
      <c r="G201" s="379">
        <f t="shared" si="74"/>
        <v>146939.08179999999</v>
      </c>
      <c r="H201" s="380">
        <f t="shared" si="75"/>
        <v>-9.5509660384988079E-2</v>
      </c>
      <c r="I201" s="379"/>
      <c r="N201" s="71"/>
    </row>
    <row r="202" spans="2:14" x14ac:dyDescent="0.25">
      <c r="B202" s="651">
        <v>42570</v>
      </c>
      <c r="C202" s="378">
        <v>9138</v>
      </c>
      <c r="D202" s="652">
        <v>16.733499999999999</v>
      </c>
      <c r="E202" s="379">
        <v>14.75</v>
      </c>
      <c r="F202" s="379">
        <f t="shared" si="73"/>
        <v>-18125.222999999994</v>
      </c>
      <c r="G202" s="379">
        <f t="shared" si="74"/>
        <v>152910.723</v>
      </c>
      <c r="H202" s="380">
        <f t="shared" si="75"/>
        <v>-0.1185346759494427</v>
      </c>
      <c r="I202" s="379"/>
    </row>
    <row r="203" spans="2:14" x14ac:dyDescent="0.25">
      <c r="B203" s="651">
        <v>42571</v>
      </c>
      <c r="C203" s="399">
        <v>9138</v>
      </c>
      <c r="D203" s="653">
        <v>16.7227</v>
      </c>
      <c r="E203" s="379">
        <v>14.84</v>
      </c>
      <c r="F203" s="379">
        <f t="shared" si="73"/>
        <v>-17204.112599999997</v>
      </c>
      <c r="G203" s="379">
        <f t="shared" si="74"/>
        <v>152812.03260000001</v>
      </c>
      <c r="H203" s="380">
        <f t="shared" si="75"/>
        <v>-0.11258349429218965</v>
      </c>
      <c r="I203" s="379"/>
    </row>
    <row r="204" spans="2:14" x14ac:dyDescent="0.25">
      <c r="B204" s="651">
        <v>42572</v>
      </c>
      <c r="C204" s="378">
        <v>9138</v>
      </c>
      <c r="D204" s="652">
        <v>16.718900000000001</v>
      </c>
      <c r="E204" s="379">
        <v>14.42</v>
      </c>
      <c r="F204" s="379">
        <f t="shared" si="73"/>
        <v>-21007.348200000015</v>
      </c>
      <c r="G204" s="379">
        <f t="shared" si="74"/>
        <v>152777.3082</v>
      </c>
      <c r="H204" s="380">
        <f t="shared" si="75"/>
        <v>-0.13750306539305823</v>
      </c>
      <c r="I204" s="379"/>
    </row>
    <row r="205" spans="2:14" x14ac:dyDescent="0.25">
      <c r="B205" s="651">
        <v>42573</v>
      </c>
      <c r="C205" s="378">
        <v>9278</v>
      </c>
      <c r="D205" s="652">
        <v>16.679099999999998</v>
      </c>
      <c r="E205" s="379">
        <v>14.11</v>
      </c>
      <c r="F205" s="379">
        <f t="shared" si="73"/>
        <v>-23836.109799999987</v>
      </c>
      <c r="G205" s="379">
        <f t="shared" si="74"/>
        <v>154748.68979999999</v>
      </c>
      <c r="H205" s="380">
        <f t="shared" si="75"/>
        <v>-0.15403109280476759</v>
      </c>
      <c r="I205" s="379"/>
    </row>
    <row r="206" spans="2:14" x14ac:dyDescent="0.25">
      <c r="B206" s="651">
        <v>42576</v>
      </c>
      <c r="C206" s="378">
        <v>9478</v>
      </c>
      <c r="D206" s="652">
        <v>16.613099999999999</v>
      </c>
      <c r="E206" s="379">
        <v>13.58</v>
      </c>
      <c r="F206" s="379">
        <f t="shared" si="73"/>
        <v>-28747.721799999992</v>
      </c>
      <c r="G206" s="379">
        <f t="shared" si="74"/>
        <v>157458.96179999999</v>
      </c>
      <c r="H206" s="380">
        <f t="shared" si="75"/>
        <v>-0.18257278894366491</v>
      </c>
      <c r="I206" s="379"/>
    </row>
    <row r="207" spans="2:14" x14ac:dyDescent="0.25">
      <c r="B207" s="651">
        <v>42577</v>
      </c>
      <c r="C207" s="399">
        <v>9278</v>
      </c>
      <c r="D207" s="653">
        <v>16.674199999999999</v>
      </c>
      <c r="E207" s="379">
        <v>13.78</v>
      </c>
      <c r="F207" s="379">
        <f t="shared" si="73"/>
        <v>-26852.387599999998</v>
      </c>
      <c r="G207" s="379">
        <f t="shared" si="74"/>
        <v>154703.22759999998</v>
      </c>
      <c r="H207" s="380">
        <f t="shared" si="75"/>
        <v>-0.17357354475776948</v>
      </c>
      <c r="I207" s="379">
        <v>16.53</v>
      </c>
    </row>
    <row r="208" spans="2:14" x14ac:dyDescent="0.25">
      <c r="B208" s="651">
        <v>42578</v>
      </c>
      <c r="C208" s="399">
        <v>9478</v>
      </c>
      <c r="D208" s="653">
        <v>16.6004</v>
      </c>
      <c r="E208" s="379">
        <v>13.13</v>
      </c>
      <c r="F208" s="379">
        <f t="shared" si="73"/>
        <v>-32892.451199999996</v>
      </c>
      <c r="G208" s="379">
        <f t="shared" si="74"/>
        <v>157338.5912</v>
      </c>
      <c r="H208" s="380">
        <f t="shared" si="75"/>
        <v>-0.20905520348907253</v>
      </c>
      <c r="I208" s="379"/>
    </row>
    <row r="209" spans="2:16" x14ac:dyDescent="0.25">
      <c r="B209" s="651">
        <v>42580</v>
      </c>
      <c r="C209" s="378">
        <v>9478</v>
      </c>
      <c r="D209" s="652">
        <v>16.599</v>
      </c>
      <c r="E209" s="379">
        <v>13.64</v>
      </c>
      <c r="F209" s="379">
        <f t="shared" si="73"/>
        <v>-28045.401999999998</v>
      </c>
      <c r="G209" s="379">
        <f t="shared" si="74"/>
        <v>157325.32200000001</v>
      </c>
      <c r="H209" s="381">
        <f t="shared" si="75"/>
        <v>-0.17826375082836313</v>
      </c>
      <c r="I209" s="379"/>
    </row>
    <row r="210" spans="2:16" ht="15" customHeight="1" x14ac:dyDescent="0.25">
      <c r="B210" s="651">
        <v>42580</v>
      </c>
      <c r="C210" s="378">
        <v>9278</v>
      </c>
      <c r="D210" s="652">
        <v>16.664000000000001</v>
      </c>
      <c r="E210" s="379">
        <v>13.64</v>
      </c>
      <c r="F210" s="379">
        <f t="shared" si="73"/>
        <v>-28056.67200000001</v>
      </c>
      <c r="G210" s="379">
        <f t="shared" si="74"/>
        <v>154608.592</v>
      </c>
      <c r="H210" s="381">
        <f t="shared" si="75"/>
        <v>-0.18146903504560732</v>
      </c>
      <c r="I210" s="379">
        <v>16.53</v>
      </c>
    </row>
    <row r="211" spans="2:16" ht="15" customHeight="1" x14ac:dyDescent="0.25">
      <c r="B211" s="651">
        <v>42583</v>
      </c>
      <c r="C211" s="378">
        <v>9478</v>
      </c>
      <c r="D211" s="652">
        <v>16.5871</v>
      </c>
      <c r="E211" s="379">
        <v>12.92</v>
      </c>
      <c r="F211" s="379">
        <f t="shared" si="73"/>
        <v>-34756.773799999995</v>
      </c>
      <c r="G211" s="379">
        <f t="shared" si="74"/>
        <v>157212.5338</v>
      </c>
      <c r="H211" s="381">
        <f t="shared" si="75"/>
        <v>-0.22108144280796521</v>
      </c>
      <c r="I211" s="379"/>
    </row>
    <row r="212" spans="2:16" x14ac:dyDescent="0.25">
      <c r="B212" s="651">
        <v>42584</v>
      </c>
      <c r="C212" s="378">
        <v>9678</v>
      </c>
      <c r="D212" s="652">
        <v>16.5063</v>
      </c>
      <c r="E212" s="379">
        <v>12.9</v>
      </c>
      <c r="F212" s="379">
        <f t="shared" si="73"/>
        <v>-34901.771399999991</v>
      </c>
      <c r="G212" s="379">
        <f t="shared" si="74"/>
        <v>159747.97140000001</v>
      </c>
      <c r="H212" s="381">
        <f t="shared" si="75"/>
        <v>-0.21848021664455386</v>
      </c>
      <c r="I212" s="379"/>
    </row>
    <row r="213" spans="2:16" x14ac:dyDescent="0.25">
      <c r="B213" s="651">
        <v>42585</v>
      </c>
      <c r="C213" s="378">
        <v>10078</v>
      </c>
      <c r="D213" s="652">
        <v>16.5063</v>
      </c>
      <c r="E213" s="379">
        <v>12.9</v>
      </c>
      <c r="F213" s="379">
        <f t="shared" ref="F213:F228" si="76">C213*(E213-D213)</f>
        <v>-36344.291399999995</v>
      </c>
      <c r="G213" s="379">
        <f t="shared" ref="G213:G228" si="77">IF(C213=0, 0,D213*C213)</f>
        <v>166350.4914</v>
      </c>
      <c r="H213" s="381">
        <f t="shared" ref="H213:H228" si="78">IF(C213=0, D213, (E213-D213)/D213)</f>
        <v>-0.21848021664455386</v>
      </c>
      <c r="I213" s="379"/>
    </row>
    <row r="214" spans="2:16" x14ac:dyDescent="0.25">
      <c r="B214" s="651">
        <v>42586</v>
      </c>
      <c r="C214" s="378">
        <v>9678</v>
      </c>
      <c r="D214" s="652">
        <v>16.489799999999999</v>
      </c>
      <c r="E214" s="379">
        <v>13.41</v>
      </c>
      <c r="F214" s="379">
        <f t="shared" si="76"/>
        <v>-29806.304399999986</v>
      </c>
      <c r="G214" s="379">
        <f t="shared" si="77"/>
        <v>159588.28439999997</v>
      </c>
      <c r="H214" s="381">
        <f t="shared" si="78"/>
        <v>-0.1867700032747516</v>
      </c>
      <c r="I214" s="379"/>
    </row>
    <row r="215" spans="2:16" x14ac:dyDescent="0.25">
      <c r="B215" s="651">
        <v>42586</v>
      </c>
      <c r="C215" s="378">
        <v>9278</v>
      </c>
      <c r="D215" s="652">
        <v>16.609200000000001</v>
      </c>
      <c r="E215" s="379">
        <v>13.66</v>
      </c>
      <c r="F215" s="379">
        <f t="shared" si="76"/>
        <v>-27362.67760000001</v>
      </c>
      <c r="G215" s="379">
        <f t="shared" si="77"/>
        <v>154100.15760000001</v>
      </c>
      <c r="H215" s="381">
        <f t="shared" si="78"/>
        <v>-0.17756424150470829</v>
      </c>
      <c r="I215" s="379">
        <v>16.53</v>
      </c>
    </row>
    <row r="216" spans="2:16" x14ac:dyDescent="0.25">
      <c r="B216" s="651">
        <v>42586</v>
      </c>
      <c r="C216" s="378">
        <v>9138</v>
      </c>
      <c r="D216" s="652">
        <v>16.6511</v>
      </c>
      <c r="E216" s="379">
        <v>13.87</v>
      </c>
      <c r="F216" s="379">
        <f t="shared" si="76"/>
        <v>-25413.691800000004</v>
      </c>
      <c r="G216" s="379">
        <f t="shared" si="77"/>
        <v>152157.7518</v>
      </c>
      <c r="H216" s="380">
        <f t="shared" si="78"/>
        <v>-0.1670219985466426</v>
      </c>
      <c r="I216" s="379"/>
    </row>
    <row r="217" spans="2:16" x14ac:dyDescent="0.25">
      <c r="B217" s="651">
        <v>42593</v>
      </c>
      <c r="C217" s="378">
        <v>8678</v>
      </c>
      <c r="D217" s="652">
        <v>16.760300000000001</v>
      </c>
      <c r="E217" s="379">
        <v>14.61</v>
      </c>
      <c r="F217" s="379">
        <f t="shared" si="76"/>
        <v>-18660.303400000012</v>
      </c>
      <c r="G217" s="379">
        <f t="shared" si="77"/>
        <v>145445.88340000002</v>
      </c>
      <c r="H217" s="380">
        <f t="shared" si="78"/>
        <v>-0.12829722618330228</v>
      </c>
      <c r="I217" s="379"/>
    </row>
    <row r="218" spans="2:16" x14ac:dyDescent="0.25">
      <c r="B218" s="651">
        <v>42597</v>
      </c>
      <c r="C218" s="378">
        <v>8678</v>
      </c>
      <c r="D218" s="652">
        <v>16.7471</v>
      </c>
      <c r="E218" s="379">
        <v>14.9</v>
      </c>
      <c r="F218" s="379">
        <f t="shared" si="76"/>
        <v>-16029.133799999994</v>
      </c>
      <c r="G218" s="379">
        <f t="shared" si="77"/>
        <v>145331.33379999999</v>
      </c>
      <c r="H218" s="380">
        <f t="shared" si="78"/>
        <v>-0.11029372249523794</v>
      </c>
      <c r="I218" s="379"/>
      <c r="P218" s="71"/>
    </row>
    <row r="219" spans="2:16" x14ac:dyDescent="0.25">
      <c r="B219" s="651">
        <v>42598</v>
      </c>
      <c r="C219" s="378">
        <v>8178</v>
      </c>
      <c r="D219" s="652">
        <v>16.8429</v>
      </c>
      <c r="E219" s="379">
        <v>15.17</v>
      </c>
      <c r="F219" s="379">
        <f t="shared" si="76"/>
        <v>-13680.976200000003</v>
      </c>
      <c r="G219" s="379">
        <f t="shared" si="77"/>
        <v>137741.23620000001</v>
      </c>
      <c r="H219" s="380">
        <f t="shared" si="78"/>
        <v>-9.9323750660515728E-2</v>
      </c>
      <c r="I219" s="379">
        <v>16.75</v>
      </c>
      <c r="N219" s="71"/>
      <c r="P219" s="71"/>
    </row>
    <row r="220" spans="2:16" x14ac:dyDescent="0.25">
      <c r="B220" s="651">
        <v>42599</v>
      </c>
      <c r="C220" s="378">
        <v>7178</v>
      </c>
      <c r="D220" s="652">
        <v>17.009899999999998</v>
      </c>
      <c r="E220" s="379">
        <v>15.7</v>
      </c>
      <c r="F220" s="379">
        <f t="shared" si="76"/>
        <v>-9402.4621999999927</v>
      </c>
      <c r="G220" s="379">
        <f t="shared" si="77"/>
        <v>122097.06219999999</v>
      </c>
      <c r="H220" s="380">
        <f t="shared" si="78"/>
        <v>-7.7008095285686515E-2</v>
      </c>
      <c r="I220" s="379"/>
    </row>
    <row r="221" spans="2:16" x14ac:dyDescent="0.25">
      <c r="B221" s="651">
        <v>42600</v>
      </c>
      <c r="C221" s="378">
        <v>5500</v>
      </c>
      <c r="D221" s="652">
        <v>17.185600000000001</v>
      </c>
      <c r="E221" s="379">
        <v>16.68</v>
      </c>
      <c r="F221" s="379">
        <f t="shared" si="76"/>
        <v>-2780.8000000000065</v>
      </c>
      <c r="G221" s="379">
        <f t="shared" si="77"/>
        <v>94520.8</v>
      </c>
      <c r="H221" s="380">
        <f t="shared" si="78"/>
        <v>-2.9419979517735846E-2</v>
      </c>
      <c r="I221" s="379"/>
    </row>
    <row r="222" spans="2:16" x14ac:dyDescent="0.25">
      <c r="B222" s="651">
        <v>42601</v>
      </c>
      <c r="C222" s="378">
        <v>5000</v>
      </c>
      <c r="D222" s="652">
        <v>17.222200000000001</v>
      </c>
      <c r="E222" s="379">
        <v>16.8</v>
      </c>
      <c r="F222" s="379">
        <f t="shared" si="76"/>
        <v>-2111.0000000000005</v>
      </c>
      <c r="G222" s="379">
        <f t="shared" si="77"/>
        <v>86111</v>
      </c>
      <c r="H222" s="380">
        <f t="shared" si="78"/>
        <v>-2.4514870341768188E-2</v>
      </c>
      <c r="I222" s="379"/>
    </row>
    <row r="223" spans="2:16" x14ac:dyDescent="0.25">
      <c r="B223" s="651">
        <v>42604</v>
      </c>
      <c r="C223" s="378">
        <v>6000</v>
      </c>
      <c r="D223" s="652">
        <v>16.9651</v>
      </c>
      <c r="E223" s="379">
        <v>15.64</v>
      </c>
      <c r="F223" s="379">
        <f t="shared" si="76"/>
        <v>-7950.599999999994</v>
      </c>
      <c r="G223" s="379">
        <f t="shared" si="77"/>
        <v>101790.59999999999</v>
      </c>
      <c r="H223" s="380">
        <f t="shared" si="78"/>
        <v>-7.8107408739117312E-2</v>
      </c>
      <c r="I223" s="379"/>
    </row>
    <row r="224" spans="2:16" x14ac:dyDescent="0.25">
      <c r="B224" s="651">
        <v>42604</v>
      </c>
      <c r="C224" s="378">
        <v>6500</v>
      </c>
      <c r="D224" s="652">
        <v>16.850899999999999</v>
      </c>
      <c r="E224" s="379">
        <v>15.64</v>
      </c>
      <c r="F224" s="379">
        <f t="shared" si="76"/>
        <v>-7870.8499999999922</v>
      </c>
      <c r="G224" s="379">
        <f t="shared" si="77"/>
        <v>109530.84999999999</v>
      </c>
      <c r="H224" s="380">
        <f t="shared" si="78"/>
        <v>-7.1859663282079822E-2</v>
      </c>
      <c r="I224" s="379"/>
    </row>
    <row r="225" spans="2:17" ht="15" customHeight="1" x14ac:dyDescent="0.25">
      <c r="B225" s="651">
        <v>42605</v>
      </c>
      <c r="C225" s="378">
        <v>6000</v>
      </c>
      <c r="D225" s="652">
        <v>16.923500000000001</v>
      </c>
      <c r="E225" s="379">
        <v>16.43</v>
      </c>
      <c r="F225" s="379">
        <f t="shared" si="76"/>
        <v>-2961.0000000000055</v>
      </c>
      <c r="G225" s="379">
        <f t="shared" si="77"/>
        <v>101541</v>
      </c>
      <c r="H225" s="380">
        <f t="shared" si="78"/>
        <v>-2.9160634620498178E-2</v>
      </c>
      <c r="I225" s="379"/>
    </row>
    <row r="226" spans="2:17" ht="18.75" customHeight="1" x14ac:dyDescent="0.25">
      <c r="B226" s="651">
        <v>42605</v>
      </c>
      <c r="C226" s="378">
        <v>5500</v>
      </c>
      <c r="D226" s="652">
        <v>16.9848</v>
      </c>
      <c r="E226" s="379">
        <v>16.43</v>
      </c>
      <c r="F226" s="379">
        <f t="shared" si="76"/>
        <v>-3051.400000000001</v>
      </c>
      <c r="G226" s="379">
        <f t="shared" si="77"/>
        <v>93416.4</v>
      </c>
      <c r="H226" s="380">
        <f t="shared" si="78"/>
        <v>-3.266450002355048E-2</v>
      </c>
      <c r="I226" s="379"/>
    </row>
    <row r="227" spans="2:17" x14ac:dyDescent="0.25">
      <c r="B227" s="651">
        <v>42605</v>
      </c>
      <c r="C227" s="378">
        <v>5000</v>
      </c>
      <c r="D227" s="652">
        <v>17.035299999999999</v>
      </c>
      <c r="E227" s="379">
        <v>16.43</v>
      </c>
      <c r="F227" s="379">
        <f t="shared" si="76"/>
        <v>-3026.4999999999986</v>
      </c>
      <c r="G227" s="379">
        <f t="shared" si="77"/>
        <v>85176.5</v>
      </c>
      <c r="H227" s="380">
        <f t="shared" si="78"/>
        <v>-3.5532100990296606E-2</v>
      </c>
      <c r="I227" s="379"/>
    </row>
    <row r="228" spans="2:17" x14ac:dyDescent="0.25">
      <c r="B228" s="651">
        <v>42606</v>
      </c>
      <c r="C228" s="378">
        <v>5178</v>
      </c>
      <c r="D228" s="652">
        <v>17.0017</v>
      </c>
      <c r="E228" s="379">
        <v>16.059999999999999</v>
      </c>
      <c r="F228" s="379">
        <f t="shared" si="76"/>
        <v>-4876.1226000000042</v>
      </c>
      <c r="G228" s="379">
        <f t="shared" si="77"/>
        <v>88034.802599999995</v>
      </c>
      <c r="H228" s="380">
        <f t="shared" si="78"/>
        <v>-5.5388578789179958E-2</v>
      </c>
      <c r="I228" s="379"/>
    </row>
    <row r="229" spans="2:17" x14ac:dyDescent="0.25">
      <c r="B229" s="651">
        <v>42607</v>
      </c>
      <c r="C229" s="378">
        <v>5178</v>
      </c>
      <c r="D229" s="652">
        <v>17.0017</v>
      </c>
      <c r="E229" s="379">
        <v>16.010000000000002</v>
      </c>
      <c r="F229" s="379">
        <f>C229*(E229-D229)</f>
        <v>-5135.0225999999902</v>
      </c>
      <c r="G229" s="379">
        <f>IF(C229=0, 0,D229*C229)</f>
        <v>88034.802599999995</v>
      </c>
      <c r="H229" s="380">
        <f>IF(C229=0, D229, (E229-D229)/D229)</f>
        <v>-5.8329461171529789E-2</v>
      </c>
      <c r="I229" s="379"/>
    </row>
    <row r="230" spans="2:17" x14ac:dyDescent="0.25">
      <c r="B230" s="651">
        <v>42608</v>
      </c>
      <c r="C230" s="378">
        <v>6178</v>
      </c>
      <c r="D230" s="652">
        <v>16.825800000000001</v>
      </c>
      <c r="E230" s="379">
        <v>15.95</v>
      </c>
      <c r="F230" s="379">
        <f>C230*(E230-D230)</f>
        <v>-5410.6924000000108</v>
      </c>
      <c r="G230" s="379">
        <f>IF(C230=0, 0,D230*C230)</f>
        <v>103949.79240000001</v>
      </c>
      <c r="H230" s="380">
        <f>IF(C230=0, D230, (E230-D230)/D230)</f>
        <v>-5.2051016890727435E-2</v>
      </c>
      <c r="I230" s="379"/>
      <c r="P230" s="1"/>
    </row>
    <row r="231" spans="2:17" x14ac:dyDescent="0.25">
      <c r="B231" s="651">
        <v>42611</v>
      </c>
      <c r="C231" s="378">
        <v>6178</v>
      </c>
      <c r="D231" s="652">
        <v>16.825800000000001</v>
      </c>
      <c r="E231" s="379">
        <v>15.99</v>
      </c>
      <c r="F231" s="379">
        <f t="shared" ref="F231:F236" si="79">C231*(E231-D231)</f>
        <v>-5163.5724000000046</v>
      </c>
      <c r="G231" s="379">
        <f t="shared" ref="G231:G236" si="80">IF(C231=0, 0,D231*C231)</f>
        <v>103949.79240000001</v>
      </c>
      <c r="H231" s="380">
        <f t="shared" ref="H231:H236" si="81">IF(C231=0, D231, (E231-D231)/D231)</f>
        <v>-4.9673715365688452E-2</v>
      </c>
      <c r="I231" s="379"/>
      <c r="Q231" s="71"/>
    </row>
    <row r="232" spans="2:17" x14ac:dyDescent="0.25">
      <c r="B232" s="651">
        <v>42612</v>
      </c>
      <c r="C232" s="378">
        <v>6678</v>
      </c>
      <c r="D232" s="652">
        <v>16.739999999999998</v>
      </c>
      <c r="E232" s="379">
        <v>15.55</v>
      </c>
      <c r="F232" s="466">
        <f t="shared" si="79"/>
        <v>-7946.8199999999852</v>
      </c>
      <c r="G232" s="379">
        <f t="shared" si="80"/>
        <v>111789.71999999999</v>
      </c>
      <c r="H232" s="381">
        <f t="shared" si="81"/>
        <v>-7.1087216248506446E-2</v>
      </c>
      <c r="I232" s="398"/>
      <c r="P232" s="1"/>
    </row>
    <row r="233" spans="2:17" x14ac:dyDescent="0.25">
      <c r="B233" s="651">
        <v>42612</v>
      </c>
      <c r="C233" s="378">
        <v>7178</v>
      </c>
      <c r="D233" s="652">
        <v>16.6571</v>
      </c>
      <c r="E233" s="379">
        <v>15.55</v>
      </c>
      <c r="F233" s="379">
        <f t="shared" si="79"/>
        <v>-7946.7637999999934</v>
      </c>
      <c r="G233" s="379">
        <f t="shared" si="80"/>
        <v>119564.66379999999</v>
      </c>
      <c r="H233" s="380">
        <f t="shared" si="81"/>
        <v>-6.6464150422342369E-2</v>
      </c>
      <c r="I233" s="379"/>
      <c r="P233" s="1"/>
      <c r="Q233" s="71"/>
    </row>
    <row r="234" spans="2:17" x14ac:dyDescent="0.25">
      <c r="B234" s="651">
        <v>42613</v>
      </c>
      <c r="C234" s="378">
        <v>7678</v>
      </c>
      <c r="D234" s="652">
        <v>16.565200000000001</v>
      </c>
      <c r="E234" s="379">
        <v>15.02</v>
      </c>
      <c r="F234" s="379">
        <f t="shared" si="79"/>
        <v>-11864.04560000001</v>
      </c>
      <c r="G234" s="379">
        <f t="shared" si="80"/>
        <v>127187.60560000001</v>
      </c>
      <c r="H234" s="380">
        <f t="shared" si="81"/>
        <v>-9.3279887957887692E-2</v>
      </c>
      <c r="I234" s="379" t="s">
        <v>267</v>
      </c>
      <c r="P234" s="1"/>
    </row>
    <row r="235" spans="2:17" x14ac:dyDescent="0.25">
      <c r="B235" s="651">
        <v>42613</v>
      </c>
      <c r="C235" s="378">
        <v>8178</v>
      </c>
      <c r="D235" s="652">
        <v>16.474399999999999</v>
      </c>
      <c r="E235" s="379">
        <v>15.02</v>
      </c>
      <c r="F235" s="379">
        <f t="shared" si="79"/>
        <v>-11894.083199999997</v>
      </c>
      <c r="G235" s="379">
        <f t="shared" si="80"/>
        <v>134727.64319999999</v>
      </c>
      <c r="H235" s="380">
        <f t="shared" si="81"/>
        <v>-8.8282426067110162E-2</v>
      </c>
      <c r="I235" s="379" t="s">
        <v>268</v>
      </c>
      <c r="P235" s="1"/>
      <c r="Q235" s="71"/>
    </row>
    <row r="236" spans="2:17" x14ac:dyDescent="0.25">
      <c r="B236" s="651">
        <v>42615</v>
      </c>
      <c r="C236" s="378">
        <v>7678</v>
      </c>
      <c r="D236" s="652">
        <v>16.528099999999998</v>
      </c>
      <c r="E236" s="379">
        <v>15.49</v>
      </c>
      <c r="F236" s="379">
        <f t="shared" si="79"/>
        <v>-7970.5317999999861</v>
      </c>
      <c r="G236" s="379">
        <f t="shared" si="80"/>
        <v>126902.75179999998</v>
      </c>
      <c r="H236" s="380">
        <f t="shared" si="81"/>
        <v>-6.2808187268953986E-2</v>
      </c>
      <c r="I236" s="379">
        <v>16.350000000000001</v>
      </c>
      <c r="Q236" s="71"/>
    </row>
    <row r="237" spans="2:17" x14ac:dyDescent="0.25">
      <c r="B237" s="651">
        <v>42616</v>
      </c>
      <c r="C237" s="378">
        <v>7678</v>
      </c>
      <c r="D237" s="652">
        <v>16.528099999999998</v>
      </c>
      <c r="E237" s="379">
        <v>15.64</v>
      </c>
      <c r="F237" s="379">
        <f>C237*(E237-D237)</f>
        <v>-6818.8317999999836</v>
      </c>
      <c r="G237" s="379">
        <f>IF(C237=0, 0,D237*C237)</f>
        <v>126902.75179999998</v>
      </c>
      <c r="H237" s="380">
        <f>IF(C237=0, D237, (E237-D237)/D237)</f>
        <v>-5.3732733950060681E-2</v>
      </c>
      <c r="I237" s="379"/>
      <c r="P237" s="1"/>
    </row>
    <row r="238" spans="2:17" x14ac:dyDescent="0.25">
      <c r="B238" s="651">
        <v>42621</v>
      </c>
      <c r="C238" s="378">
        <v>7178</v>
      </c>
      <c r="D238" s="652">
        <v>16.545400000000001</v>
      </c>
      <c r="E238" s="379">
        <v>16.739999999999998</v>
      </c>
      <c r="F238" s="379">
        <f>C238*(E238-D238)</f>
        <v>1396.8387999999832</v>
      </c>
      <c r="G238" s="379">
        <f>IF(C238=0, 0,D238*C238)</f>
        <v>118762.8812</v>
      </c>
      <c r="H238" s="380">
        <f>IF(C238=0, D238, (E238-D238)/D238)</f>
        <v>1.1761577235968768E-2</v>
      </c>
      <c r="I238" s="379"/>
    </row>
    <row r="239" spans="2:17" x14ac:dyDescent="0.25">
      <c r="B239" s="651">
        <v>42621</v>
      </c>
      <c r="C239" s="399">
        <v>6678</v>
      </c>
      <c r="D239" s="653">
        <v>16.532299999999999</v>
      </c>
      <c r="E239" s="379">
        <v>16.739999999999998</v>
      </c>
      <c r="F239" s="379">
        <f>C239*(E239-D239)</f>
        <v>1387.0205999999941</v>
      </c>
      <c r="G239" s="379">
        <f>IF(C239=0, 0,D239*C239)</f>
        <v>110402.6994</v>
      </c>
      <c r="H239" s="380">
        <f>IF(C239=0, D239, (E239-D239)/D239)</f>
        <v>1.256328520532528E-2</v>
      </c>
      <c r="I239" s="379"/>
    </row>
    <row r="240" spans="2:17" x14ac:dyDescent="0.25">
      <c r="B240" s="651">
        <v>42621</v>
      </c>
      <c r="C240" s="378">
        <v>6458</v>
      </c>
      <c r="D240" s="652">
        <v>16.524263999999999</v>
      </c>
      <c r="E240" s="379">
        <v>16.739999999999998</v>
      </c>
      <c r="F240" s="379">
        <f>C240*(E240-D240)</f>
        <v>1393.2230879999981</v>
      </c>
      <c r="G240" s="379">
        <f>IF(C240=0, 0,D240*C240)</f>
        <v>106713.69691199998</v>
      </c>
      <c r="H240" s="380">
        <f>IF(C240=0, D240, (E240-D240)/D240)</f>
        <v>1.3055710075801242E-2</v>
      </c>
      <c r="I240" s="379"/>
    </row>
    <row r="241" spans="2:14" x14ac:dyDescent="0.25">
      <c r="B241" s="651">
        <v>42622</v>
      </c>
      <c r="C241" s="378">
        <v>7178</v>
      </c>
      <c r="D241" s="652">
        <v>16.477945999999999</v>
      </c>
      <c r="E241" s="379">
        <v>15.67</v>
      </c>
      <c r="F241" s="379">
        <f>C241*(E241-D241)</f>
        <v>-5799.4363879999955</v>
      </c>
      <c r="G241" s="379">
        <f>IF(C241=0, 0,D241*C241)</f>
        <v>118278.696388</v>
      </c>
      <c r="H241" s="380">
        <f>IF(C241=0, D241, (E241-D241)/D241)</f>
        <v>-4.9031960658203359E-2</v>
      </c>
      <c r="I241" s="379"/>
    </row>
    <row r="242" spans="2:14" x14ac:dyDescent="0.25">
      <c r="B242" s="651">
        <v>42622</v>
      </c>
      <c r="C242" s="378">
        <v>7678</v>
      </c>
      <c r="D242" s="652">
        <v>16.430541999999999</v>
      </c>
      <c r="E242" s="379">
        <v>15.67</v>
      </c>
      <c r="F242" s="379">
        <f t="shared" ref="F242:F248" si="82">C242*(E242-D242)</f>
        <v>-5839.4414759999936</v>
      </c>
      <c r="G242" s="379">
        <f t="shared" ref="G242:G248" si="83">IF(C242=0, 0,D242*C242)</f>
        <v>126153.70147599999</v>
      </c>
      <c r="H242" s="380">
        <f t="shared" ref="H242:H248" si="84">IF(C242=0, D242, (E242-D242)/D242)</f>
        <v>-4.6288308687564853E-2</v>
      </c>
      <c r="I242" s="379">
        <v>16.350000000000001</v>
      </c>
    </row>
    <row r="243" spans="2:14" x14ac:dyDescent="0.25">
      <c r="B243" s="651">
        <v>42625</v>
      </c>
      <c r="C243" s="399">
        <v>7678</v>
      </c>
      <c r="D243" s="653">
        <v>16.412330000000001</v>
      </c>
      <c r="E243" s="379">
        <v>15.47</v>
      </c>
      <c r="F243" s="379">
        <f t="shared" si="82"/>
        <v>-7235.2097400000011</v>
      </c>
      <c r="G243" s="379">
        <f t="shared" si="83"/>
        <v>126013.86974000001</v>
      </c>
      <c r="H243" s="380">
        <f t="shared" si="84"/>
        <v>-5.7415979327737135E-2</v>
      </c>
      <c r="I243" s="379"/>
    </row>
    <row r="244" spans="2:14" x14ac:dyDescent="0.25">
      <c r="B244" s="651">
        <v>42625</v>
      </c>
      <c r="C244" s="399">
        <v>7678</v>
      </c>
      <c r="D244" s="653">
        <v>16.355817999999999</v>
      </c>
      <c r="E244" s="379">
        <v>15.47</v>
      </c>
      <c r="F244" s="379">
        <f t="shared" si="82"/>
        <v>-6801.3106039999893</v>
      </c>
      <c r="G244" s="379">
        <f t="shared" si="83"/>
        <v>125579.970604</v>
      </c>
      <c r="H244" s="380">
        <f t="shared" si="84"/>
        <v>-5.4159198885680847E-2</v>
      </c>
      <c r="I244" s="379" t="s">
        <v>283</v>
      </c>
    </row>
    <row r="245" spans="2:14" x14ac:dyDescent="0.25">
      <c r="B245" s="651">
        <v>42626</v>
      </c>
      <c r="C245" s="378">
        <v>8278</v>
      </c>
      <c r="D245" s="652">
        <v>16.25066</v>
      </c>
      <c r="E245" s="379">
        <v>14.34</v>
      </c>
      <c r="F245" s="379">
        <f t="shared" si="82"/>
        <v>-15816.44348</v>
      </c>
      <c r="G245" s="379">
        <f t="shared" si="83"/>
        <v>134522.96348000001</v>
      </c>
      <c r="H245" s="381">
        <f t="shared" si="84"/>
        <v>-0.11757430159759666</v>
      </c>
      <c r="I245" s="379"/>
    </row>
    <row r="246" spans="2:14" x14ac:dyDescent="0.25">
      <c r="B246" s="651">
        <v>42626</v>
      </c>
      <c r="C246" s="378">
        <v>8678</v>
      </c>
      <c r="D246" s="652">
        <v>16.18149</v>
      </c>
      <c r="E246" s="379">
        <v>14.34</v>
      </c>
      <c r="F246" s="379">
        <f t="shared" si="82"/>
        <v>-15980.450220000002</v>
      </c>
      <c r="G246" s="379">
        <f t="shared" si="83"/>
        <v>140422.97021999999</v>
      </c>
      <c r="H246" s="381">
        <f t="shared" si="84"/>
        <v>-0.11380225183218605</v>
      </c>
      <c r="I246" s="379"/>
    </row>
    <row r="247" spans="2:14" x14ac:dyDescent="0.25">
      <c r="B247" s="651">
        <v>42626</v>
      </c>
      <c r="C247" s="378">
        <v>8978</v>
      </c>
      <c r="D247" s="652">
        <v>16.124635000000001</v>
      </c>
      <c r="E247" s="379">
        <v>14.34</v>
      </c>
      <c r="F247" s="379">
        <f t="shared" si="82"/>
        <v>-16022.453030000013</v>
      </c>
      <c r="G247" s="379">
        <f t="shared" si="83"/>
        <v>144766.97303000002</v>
      </c>
      <c r="H247" s="381">
        <f t="shared" si="84"/>
        <v>-0.11067754401882594</v>
      </c>
      <c r="I247" s="379"/>
    </row>
    <row r="248" spans="2:14" x14ac:dyDescent="0.25">
      <c r="B248" s="651">
        <v>42626</v>
      </c>
      <c r="C248" s="378">
        <v>9278</v>
      </c>
      <c r="D248" s="652">
        <v>16.064019999999999</v>
      </c>
      <c r="E248" s="379">
        <v>14.34</v>
      </c>
      <c r="F248" s="379">
        <f t="shared" si="82"/>
        <v>-15995.457559999995</v>
      </c>
      <c r="G248" s="379">
        <f t="shared" si="83"/>
        <v>149041.97756</v>
      </c>
      <c r="H248" s="381">
        <f t="shared" si="84"/>
        <v>-0.10732182853357998</v>
      </c>
      <c r="I248" s="379" t="s">
        <v>284</v>
      </c>
    </row>
    <row r="249" spans="2:14" x14ac:dyDescent="0.25">
      <c r="B249" s="651">
        <v>42627</v>
      </c>
      <c r="C249" s="378">
        <v>9478</v>
      </c>
      <c r="D249" s="652">
        <v>16.020790999999999</v>
      </c>
      <c r="E249" s="379">
        <v>14.01</v>
      </c>
      <c r="F249" s="379">
        <f t="shared" ref="F249:F256" si="85">C249*(E249-D249)</f>
        <v>-19058.277097999995</v>
      </c>
      <c r="G249" s="379">
        <f t="shared" ref="G249:G256" si="86">IF(C249=0, 0,D249*C249)</f>
        <v>151845.05709799999</v>
      </c>
      <c r="H249" s="381">
        <f t="shared" ref="H249:H256" si="87">IF(C249=0, D249, (E249-D249)/D249)</f>
        <v>-0.1255113433537707</v>
      </c>
      <c r="I249" s="379"/>
    </row>
    <row r="250" spans="2:14" x14ac:dyDescent="0.25">
      <c r="B250" s="651">
        <v>42628</v>
      </c>
      <c r="C250" s="378">
        <v>9478</v>
      </c>
      <c r="D250" s="652">
        <v>16.015726999999998</v>
      </c>
      <c r="E250" s="379">
        <v>14.26</v>
      </c>
      <c r="F250" s="379">
        <f t="shared" si="85"/>
        <v>-16640.780505999985</v>
      </c>
      <c r="G250" s="379">
        <f t="shared" si="86"/>
        <v>151797.06050599998</v>
      </c>
      <c r="H250" s="381">
        <f t="shared" si="87"/>
        <v>-0.1096251827968845</v>
      </c>
      <c r="I250" s="379"/>
      <c r="N250" s="30"/>
    </row>
    <row r="251" spans="2:14" x14ac:dyDescent="0.25">
      <c r="B251" s="651">
        <v>42629</v>
      </c>
      <c r="C251" s="378">
        <v>9478</v>
      </c>
      <c r="D251" s="652">
        <v>16.015726999999998</v>
      </c>
      <c r="E251" s="379">
        <v>14.24</v>
      </c>
      <c r="F251" s="379">
        <f t="shared" si="85"/>
        <v>-16830.340505999982</v>
      </c>
      <c r="G251" s="379">
        <f t="shared" si="86"/>
        <v>151797.06050599998</v>
      </c>
      <c r="H251" s="381">
        <f t="shared" si="87"/>
        <v>-0.1108739553315312</v>
      </c>
      <c r="I251" s="379"/>
    </row>
    <row r="252" spans="2:14" x14ac:dyDescent="0.25">
      <c r="B252" s="651">
        <v>42632</v>
      </c>
      <c r="C252" s="378">
        <v>9678</v>
      </c>
      <c r="D252" s="652">
        <v>15.975311</v>
      </c>
      <c r="E252" s="379">
        <v>14.09</v>
      </c>
      <c r="F252" s="379">
        <f t="shared" si="85"/>
        <v>-18246.039857999996</v>
      </c>
      <c r="G252" s="379">
        <f t="shared" si="86"/>
        <v>154609.05985799999</v>
      </c>
      <c r="H252" s="380">
        <f t="shared" si="87"/>
        <v>-0.11801404054043141</v>
      </c>
      <c r="I252" s="379"/>
    </row>
    <row r="253" spans="2:14" x14ac:dyDescent="0.25">
      <c r="B253" s="651">
        <v>42633</v>
      </c>
      <c r="C253" s="378">
        <v>9878</v>
      </c>
      <c r="D253" s="652">
        <v>15.937544000000001</v>
      </c>
      <c r="E253" s="379">
        <v>13.87</v>
      </c>
      <c r="F253" s="379">
        <f t="shared" si="85"/>
        <v>-20423.199632000014</v>
      </c>
      <c r="G253" s="379">
        <f t="shared" si="86"/>
        <v>157431.05963200002</v>
      </c>
      <c r="H253" s="380">
        <f t="shared" si="87"/>
        <v>-0.12972789282966068</v>
      </c>
      <c r="I253" s="379"/>
    </row>
    <row r="254" spans="2:14" x14ac:dyDescent="0.25">
      <c r="B254" s="651">
        <v>42633</v>
      </c>
      <c r="C254" s="378">
        <v>10000</v>
      </c>
      <c r="D254" s="652">
        <v>15.915126000000001</v>
      </c>
      <c r="E254" s="379">
        <v>13.87</v>
      </c>
      <c r="F254" s="379">
        <f t="shared" si="85"/>
        <v>-20451.260000000017</v>
      </c>
      <c r="G254" s="379">
        <f t="shared" si="86"/>
        <v>159151.26</v>
      </c>
      <c r="H254" s="380">
        <f t="shared" si="87"/>
        <v>-0.12850203008132022</v>
      </c>
      <c r="I254" s="379"/>
    </row>
    <row r="255" spans="2:14" x14ac:dyDescent="0.25">
      <c r="B255" s="651">
        <v>42634</v>
      </c>
      <c r="C255" s="378">
        <v>9678</v>
      </c>
      <c r="D255" s="652">
        <v>15.969538999999999</v>
      </c>
      <c r="E255" s="379">
        <v>14.65</v>
      </c>
      <c r="F255" s="379">
        <f t="shared" si="85"/>
        <v>-12770.498441999989</v>
      </c>
      <c r="G255" s="379">
        <f t="shared" si="86"/>
        <v>154553.19844199999</v>
      </c>
      <c r="H255" s="380">
        <f t="shared" si="87"/>
        <v>-8.2628496664806608E-2</v>
      </c>
      <c r="I255" s="379"/>
    </row>
    <row r="256" spans="2:14" x14ac:dyDescent="0.25">
      <c r="B256" s="651">
        <v>42634</v>
      </c>
      <c r="C256" s="378">
        <v>9278</v>
      </c>
      <c r="D256" s="652">
        <v>16.026872999999998</v>
      </c>
      <c r="E256" s="379">
        <v>14.65</v>
      </c>
      <c r="F256" s="379">
        <f t="shared" si="85"/>
        <v>-12774.627693999981</v>
      </c>
      <c r="G256" s="379">
        <f t="shared" si="86"/>
        <v>148697.32769399998</v>
      </c>
      <c r="H256" s="380">
        <f t="shared" si="87"/>
        <v>-8.5910270830747718E-2</v>
      </c>
      <c r="I256" s="379">
        <v>16</v>
      </c>
    </row>
    <row r="257" spans="2:9" x14ac:dyDescent="0.25">
      <c r="B257" s="651">
        <v>42635</v>
      </c>
      <c r="C257" s="378">
        <v>9278</v>
      </c>
      <c r="D257" s="652">
        <v>16.026872999999998</v>
      </c>
      <c r="E257" s="379">
        <v>14.87</v>
      </c>
      <c r="F257" s="379">
        <f t="shared" ref="F257:F268" si="88">C257*(E257-D257)</f>
        <v>-10733.467693999992</v>
      </c>
      <c r="G257" s="379">
        <f t="shared" ref="G257:G268" si="89">IF(C257=0, 0,D257*C257)</f>
        <v>148697.32769399998</v>
      </c>
      <c r="H257" s="380">
        <f t="shared" ref="H257:H268" si="90">IF(C257=0, D257, (E257-D257)/D257)</f>
        <v>-7.2183326092369937E-2</v>
      </c>
      <c r="I257" s="379"/>
    </row>
    <row r="258" spans="2:9" x14ac:dyDescent="0.25">
      <c r="B258" s="651">
        <v>42636</v>
      </c>
      <c r="C258" s="378">
        <v>9478</v>
      </c>
      <c r="D258" s="652">
        <v>15.992122</v>
      </c>
      <c r="E258" s="379">
        <v>14.49</v>
      </c>
      <c r="F258" s="379">
        <f t="shared" si="88"/>
        <v>-14237.112315999999</v>
      </c>
      <c r="G258" s="379">
        <f t="shared" si="89"/>
        <v>151573.33231600001</v>
      </c>
      <c r="H258" s="380">
        <f t="shared" si="90"/>
        <v>-9.39288732289561E-2</v>
      </c>
      <c r="I258" s="379"/>
    </row>
    <row r="259" spans="2:9" x14ac:dyDescent="0.25">
      <c r="B259" s="651">
        <v>42639</v>
      </c>
      <c r="C259" s="378">
        <v>9278</v>
      </c>
      <c r="D259" s="652">
        <v>16.019549999999999</v>
      </c>
      <c r="E259" s="379">
        <v>14.41</v>
      </c>
      <c r="F259" s="379">
        <f t="shared" si="88"/>
        <v>-14933.404899999989</v>
      </c>
      <c r="G259" s="379">
        <f t="shared" si="89"/>
        <v>148629.38489999998</v>
      </c>
      <c r="H259" s="380">
        <f t="shared" si="90"/>
        <v>-0.10047410819904422</v>
      </c>
      <c r="I259" s="379">
        <v>16</v>
      </c>
    </row>
    <row r="260" spans="2:9" x14ac:dyDescent="0.25">
      <c r="B260" s="651">
        <v>42639</v>
      </c>
      <c r="C260" s="378">
        <v>9478</v>
      </c>
      <c r="D260" s="652">
        <v>15.987468</v>
      </c>
      <c r="E260" s="379">
        <v>14.41</v>
      </c>
      <c r="F260" s="379">
        <f t="shared" si="88"/>
        <v>-14951.241703999996</v>
      </c>
      <c r="G260" s="379">
        <f t="shared" si="89"/>
        <v>151529.221704</v>
      </c>
      <c r="H260" s="380">
        <f t="shared" si="90"/>
        <v>-9.8669032519721048E-2</v>
      </c>
      <c r="I260" s="379"/>
    </row>
    <row r="261" spans="2:9" x14ac:dyDescent="0.25">
      <c r="B261" s="651">
        <v>42639</v>
      </c>
      <c r="C261" s="378">
        <v>9678</v>
      </c>
      <c r="D261" s="652">
        <v>15.954266000000001</v>
      </c>
      <c r="E261" s="379">
        <v>14.41</v>
      </c>
      <c r="F261" s="379">
        <f t="shared" si="88"/>
        <v>-14945.406348000004</v>
      </c>
      <c r="G261" s="379">
        <f t="shared" si="89"/>
        <v>154405.386348</v>
      </c>
      <c r="H261" s="380">
        <f t="shared" si="90"/>
        <v>-9.6793296538994669E-2</v>
      </c>
      <c r="I261" s="379"/>
    </row>
    <row r="262" spans="2:9" x14ac:dyDescent="0.25">
      <c r="B262" s="651">
        <v>42640</v>
      </c>
      <c r="C262" s="378">
        <v>10000</v>
      </c>
      <c r="D262" s="652">
        <v>15.890373</v>
      </c>
      <c r="E262" s="379">
        <v>14.06</v>
      </c>
      <c r="F262" s="379">
        <f t="shared" si="88"/>
        <v>-18303.73</v>
      </c>
      <c r="G262" s="379">
        <f t="shared" si="89"/>
        <v>158903.73000000001</v>
      </c>
      <c r="H262" s="380">
        <f t="shared" si="90"/>
        <v>-0.11518754153851517</v>
      </c>
      <c r="I262" s="379"/>
    </row>
    <row r="263" spans="2:9" x14ac:dyDescent="0.25">
      <c r="B263" s="651">
        <v>42641</v>
      </c>
      <c r="C263" s="378">
        <v>9278</v>
      </c>
      <c r="D263" s="652">
        <v>15.968</v>
      </c>
      <c r="E263" s="379">
        <v>15.18</v>
      </c>
      <c r="F263" s="379">
        <f t="shared" si="88"/>
        <v>-7311.0640000000021</v>
      </c>
      <c r="G263" s="379">
        <f t="shared" si="89"/>
        <v>148151.10399999999</v>
      </c>
      <c r="H263" s="380">
        <f t="shared" si="90"/>
        <v>-4.9348697394789594E-2</v>
      </c>
      <c r="I263" s="379" t="s">
        <v>297</v>
      </c>
    </row>
    <row r="264" spans="2:9" x14ac:dyDescent="0.25">
      <c r="B264" s="651">
        <v>42641</v>
      </c>
      <c r="C264" s="378">
        <v>8978</v>
      </c>
      <c r="D264" s="652">
        <v>15.991466000000001</v>
      </c>
      <c r="E264" s="379">
        <v>15.18</v>
      </c>
      <c r="F264" s="379">
        <f t="shared" si="88"/>
        <v>-7285.3417480000098</v>
      </c>
      <c r="G264" s="379">
        <f t="shared" si="89"/>
        <v>143571.38174800001</v>
      </c>
      <c r="H264" s="380">
        <f t="shared" si="90"/>
        <v>-5.0743690415875634E-2</v>
      </c>
      <c r="I264" s="379"/>
    </row>
    <row r="265" spans="2:9" x14ac:dyDescent="0.25">
      <c r="B265" s="651">
        <v>42642</v>
      </c>
      <c r="C265" s="378">
        <v>8678</v>
      </c>
      <c r="D265" s="652">
        <v>16.016100000000002</v>
      </c>
      <c r="E265" s="379">
        <v>15.9</v>
      </c>
      <c r="F265" s="379">
        <f t="shared" si="88"/>
        <v>-1007.5158000000105</v>
      </c>
      <c r="G265" s="379">
        <f t="shared" si="89"/>
        <v>138987.71580000001</v>
      </c>
      <c r="H265" s="380">
        <f t="shared" si="90"/>
        <v>-7.2489557382884214E-3</v>
      </c>
      <c r="I265" s="379"/>
    </row>
    <row r="266" spans="2:9" x14ac:dyDescent="0.25">
      <c r="B266" s="651">
        <v>42642</v>
      </c>
      <c r="C266" s="378">
        <v>7978</v>
      </c>
      <c r="D266" s="652">
        <v>16.036825</v>
      </c>
      <c r="E266" s="379">
        <v>15.9</v>
      </c>
      <c r="F266" s="379">
        <f t="shared" si="88"/>
        <v>-1091.5898499999998</v>
      </c>
      <c r="G266" s="379">
        <f t="shared" si="89"/>
        <v>127941.78985</v>
      </c>
      <c r="H266" s="380">
        <f t="shared" si="90"/>
        <v>-8.5319257396648009E-3</v>
      </c>
      <c r="I266" s="379"/>
    </row>
    <row r="267" spans="2:9" x14ac:dyDescent="0.25">
      <c r="B267" s="651">
        <v>42642</v>
      </c>
      <c r="C267" s="378">
        <v>7764</v>
      </c>
      <c r="D267" s="652">
        <v>16.038399999999999</v>
      </c>
      <c r="E267" s="379">
        <v>15.9</v>
      </c>
      <c r="F267" s="379">
        <f t="shared" si="88"/>
        <v>-1074.5375999999919</v>
      </c>
      <c r="G267" s="379">
        <f t="shared" si="89"/>
        <v>124522.1376</v>
      </c>
      <c r="H267" s="380">
        <f t="shared" si="90"/>
        <v>-8.6292897047086353E-3</v>
      </c>
      <c r="I267" s="379"/>
    </row>
    <row r="268" spans="2:9" x14ac:dyDescent="0.25">
      <c r="B268" s="651">
        <v>42642</v>
      </c>
      <c r="C268" s="378">
        <v>8178</v>
      </c>
      <c r="D268" s="652">
        <v>16.019235999999999</v>
      </c>
      <c r="E268" s="379">
        <v>15.9</v>
      </c>
      <c r="F268" s="379">
        <f t="shared" si="88"/>
        <v>-975.11200799999187</v>
      </c>
      <c r="G268" s="379">
        <f t="shared" si="89"/>
        <v>131005.31200799999</v>
      </c>
      <c r="H268" s="380">
        <f t="shared" si="90"/>
        <v>-7.4433012910228059E-3</v>
      </c>
      <c r="I268" s="379" t="s">
        <v>298</v>
      </c>
    </row>
    <row r="269" spans="2:9" x14ac:dyDescent="0.25">
      <c r="B269" s="651">
        <v>42643</v>
      </c>
      <c r="C269" s="378">
        <v>8178</v>
      </c>
      <c r="D269" s="652">
        <v>16.019235999999999</v>
      </c>
      <c r="E269" s="379">
        <v>15.81</v>
      </c>
      <c r="F269" s="379">
        <f>C269*(E269-D269)</f>
        <v>-1711.1320079999907</v>
      </c>
      <c r="G269" s="379">
        <f>IF(C269=0, 0,D269*C269)</f>
        <v>131005.31200799999</v>
      </c>
      <c r="H269" s="380">
        <f>IF(C269=0, D269, (E269-D269)/D269)</f>
        <v>-1.3061546755413234E-2</v>
      </c>
      <c r="I269" s="379"/>
    </row>
    <row r="270" spans="2:9" x14ac:dyDescent="0.25">
      <c r="B270" s="651">
        <v>42646</v>
      </c>
      <c r="C270" s="378">
        <v>8178</v>
      </c>
      <c r="D270" s="652">
        <v>16.019235999999999</v>
      </c>
      <c r="E270" s="379">
        <v>15.98</v>
      </c>
      <c r="F270" s="379">
        <f t="shared" ref="F270:F279" si="91">C270*(E270-D270)</f>
        <v>-320.8720079999913</v>
      </c>
      <c r="G270" s="379">
        <f t="shared" ref="G270:G279" si="92">IF(C270=0, 0,D270*C270)</f>
        <v>131005.31200799999</v>
      </c>
      <c r="H270" s="380">
        <f t="shared" ref="H270:H279" si="93">IF(C270=0, D270, (E270-D270)/D270)</f>
        <v>-2.4493053226757469E-3</v>
      </c>
      <c r="I270" s="379"/>
    </row>
    <row r="271" spans="2:9" x14ac:dyDescent="0.25">
      <c r="B271" s="651">
        <v>42647</v>
      </c>
      <c r="C271" s="378">
        <v>8678</v>
      </c>
      <c r="D271" s="652">
        <v>16.010061</v>
      </c>
      <c r="E271" s="379">
        <v>15.63</v>
      </c>
      <c r="F271" s="379">
        <f t="shared" si="91"/>
        <v>-3298.169357999996</v>
      </c>
      <c r="G271" s="379">
        <f t="shared" si="92"/>
        <v>138935.309358</v>
      </c>
      <c r="H271" s="380">
        <f t="shared" si="93"/>
        <v>-2.3738885192255015E-2</v>
      </c>
      <c r="I271" s="379"/>
    </row>
    <row r="272" spans="2:9" x14ac:dyDescent="0.25">
      <c r="B272" s="651">
        <v>42647</v>
      </c>
      <c r="C272" s="378">
        <v>9178</v>
      </c>
      <c r="D272" s="652">
        <v>15.988811</v>
      </c>
      <c r="E272" s="379">
        <v>15.63</v>
      </c>
      <c r="F272" s="379">
        <f t="shared" si="91"/>
        <v>-3293.1673579999938</v>
      </c>
      <c r="G272" s="379">
        <f t="shared" si="92"/>
        <v>146745.30735799999</v>
      </c>
      <c r="H272" s="380">
        <f t="shared" si="93"/>
        <v>-2.2441381038277287E-2</v>
      </c>
      <c r="I272" s="379"/>
    </row>
    <row r="273" spans="2:9" x14ac:dyDescent="0.25">
      <c r="B273" s="651">
        <v>42648</v>
      </c>
      <c r="C273" s="378">
        <v>8178</v>
      </c>
      <c r="D273" s="652">
        <v>15.977725</v>
      </c>
      <c r="E273" s="379">
        <v>16.12</v>
      </c>
      <c r="F273" s="379">
        <f t="shared" si="91"/>
        <v>1163.524950000012</v>
      </c>
      <c r="G273" s="379">
        <f t="shared" si="92"/>
        <v>130665.83504999999</v>
      </c>
      <c r="H273" s="380">
        <f t="shared" si="93"/>
        <v>8.904584351026288E-3</v>
      </c>
      <c r="I273" s="379">
        <v>15.75</v>
      </c>
    </row>
    <row r="274" spans="2:9" x14ac:dyDescent="0.25">
      <c r="B274" s="651">
        <v>42648</v>
      </c>
      <c r="C274" s="399">
        <v>7678</v>
      </c>
      <c r="D274" s="653">
        <v>15.951529000000001</v>
      </c>
      <c r="E274" s="379">
        <v>16.12</v>
      </c>
      <c r="F274" s="379">
        <f t="shared" si="91"/>
        <v>1293.5203380000021</v>
      </c>
      <c r="G274" s="379">
        <f t="shared" si="92"/>
        <v>122475.839662</v>
      </c>
      <c r="H274" s="380">
        <f t="shared" si="93"/>
        <v>1.0561432700275958E-2</v>
      </c>
      <c r="I274" s="379" t="s">
        <v>302</v>
      </c>
    </row>
    <row r="275" spans="2:9" x14ac:dyDescent="0.25">
      <c r="B275" s="651">
        <v>42649</v>
      </c>
      <c r="C275" s="378">
        <v>8678</v>
      </c>
      <c r="D275" s="652">
        <v>15.941579000000001</v>
      </c>
      <c r="E275" s="379">
        <v>16.079999999999998</v>
      </c>
      <c r="F275" s="379">
        <f t="shared" si="91"/>
        <v>1201.2174379999781</v>
      </c>
      <c r="G275" s="379">
        <f t="shared" si="92"/>
        <v>138341.022562</v>
      </c>
      <c r="H275" s="380">
        <f t="shared" si="93"/>
        <v>8.683016908174369E-3</v>
      </c>
      <c r="I275" s="379"/>
    </row>
    <row r="276" spans="2:9" x14ac:dyDescent="0.25">
      <c r="B276" s="651">
        <v>42650</v>
      </c>
      <c r="C276" s="378">
        <v>8978</v>
      </c>
      <c r="D276" s="652">
        <v>15.935176999999999</v>
      </c>
      <c r="E276" s="379">
        <v>15.56</v>
      </c>
      <c r="F276" s="379">
        <f t="shared" si="91"/>
        <v>-3368.3391059999908</v>
      </c>
      <c r="G276" s="379">
        <f t="shared" si="92"/>
        <v>143066.01910599999</v>
      </c>
      <c r="H276" s="380">
        <f t="shared" si="93"/>
        <v>-2.354394933925108E-2</v>
      </c>
      <c r="I276" s="379"/>
    </row>
    <row r="277" spans="2:9" x14ac:dyDescent="0.25">
      <c r="B277" s="651">
        <v>42650</v>
      </c>
      <c r="C277" s="378">
        <v>9278</v>
      </c>
      <c r="D277" s="652">
        <v>15.923692000000001</v>
      </c>
      <c r="E277" s="379">
        <v>15.56</v>
      </c>
      <c r="F277" s="379">
        <f t="shared" si="91"/>
        <v>-3374.3343760000034</v>
      </c>
      <c r="G277" s="379">
        <f t="shared" si="92"/>
        <v>147740.01437600001</v>
      </c>
      <c r="H277" s="380">
        <f t="shared" si="93"/>
        <v>-2.2839678134945106E-2</v>
      </c>
      <c r="I277" s="379">
        <v>15.8</v>
      </c>
    </row>
    <row r="278" spans="2:9" x14ac:dyDescent="0.25">
      <c r="B278" s="651">
        <v>42653</v>
      </c>
      <c r="C278" s="399">
        <v>9678</v>
      </c>
      <c r="D278" s="653">
        <v>15.9153</v>
      </c>
      <c r="E278" s="379">
        <v>15.72</v>
      </c>
      <c r="F278" s="379">
        <f t="shared" si="91"/>
        <v>-1890.1133999999961</v>
      </c>
      <c r="G278" s="379">
        <f t="shared" si="92"/>
        <v>154028.27340000001</v>
      </c>
      <c r="H278" s="380">
        <f t="shared" si="93"/>
        <v>-1.2271210721758281E-2</v>
      </c>
      <c r="I278" s="379"/>
    </row>
    <row r="279" spans="2:9" x14ac:dyDescent="0.25">
      <c r="B279" s="651">
        <v>42661</v>
      </c>
      <c r="C279" s="399">
        <v>10000</v>
      </c>
      <c r="D279" s="653">
        <v>15.901258</v>
      </c>
      <c r="E279" s="379">
        <v>14.2</v>
      </c>
      <c r="F279" s="379">
        <f t="shared" si="91"/>
        <v>-17012.580000000009</v>
      </c>
      <c r="G279" s="379">
        <f t="shared" si="92"/>
        <v>159012.58000000002</v>
      </c>
      <c r="H279" s="380">
        <f t="shared" si="93"/>
        <v>-0.10698889358313669</v>
      </c>
      <c r="I279" s="379"/>
    </row>
    <row r="280" spans="2:9" x14ac:dyDescent="0.25">
      <c r="B280" s="651">
        <v>42663</v>
      </c>
      <c r="C280" s="378">
        <v>10000</v>
      </c>
      <c r="D280" s="652">
        <v>15.901258</v>
      </c>
      <c r="E280" s="379">
        <v>14.7</v>
      </c>
      <c r="F280" s="379">
        <f>C280*(E280-D280)</f>
        <v>-12012.580000000011</v>
      </c>
      <c r="G280" s="379">
        <f>IF(C280=0, 0,D280*C280)</f>
        <v>159012.58000000002</v>
      </c>
      <c r="H280" s="381">
        <f>IF(C280=0, D280, (E280-D280)/D280)</f>
        <v>-7.5544840540289399E-2</v>
      </c>
      <c r="I280" s="379"/>
    </row>
    <row r="281" spans="2:9" x14ac:dyDescent="0.25">
      <c r="B281" s="651">
        <v>42668</v>
      </c>
      <c r="C281" s="378">
        <v>11000</v>
      </c>
      <c r="D281" s="652">
        <v>15.74728</v>
      </c>
      <c r="E281" s="379">
        <v>14.18</v>
      </c>
      <c r="F281" s="379">
        <f>C281*(E281-D281)</f>
        <v>-17240.080000000002</v>
      </c>
      <c r="G281" s="379">
        <f>IF(C281=0, 0,D281*C281)</f>
        <v>173220.08</v>
      </c>
      <c r="H281" s="381">
        <f>IF(C281=0, D281, (E281-D281)/D281)</f>
        <v>-9.9527029429844413E-2</v>
      </c>
      <c r="I281" s="379"/>
    </row>
    <row r="282" spans="2:9" x14ac:dyDescent="0.25">
      <c r="B282" s="651">
        <v>42670</v>
      </c>
      <c r="C282" s="378">
        <v>11500</v>
      </c>
      <c r="D282" s="652">
        <v>15.679137000000001</v>
      </c>
      <c r="E282" s="379">
        <v>13.95</v>
      </c>
      <c r="F282" s="379">
        <f>C282*(E282-D282)</f>
        <v>-19885.075500000017</v>
      </c>
      <c r="G282" s="379">
        <f>IF(C282=0, 0,D282*C282)</f>
        <v>180310.07550000001</v>
      </c>
      <c r="H282" s="381">
        <f>IF(C282=0, D282, (E282-D282)/D282)</f>
        <v>-0.11028266415428357</v>
      </c>
      <c r="I282" s="379"/>
    </row>
    <row r="283" spans="2:9" x14ac:dyDescent="0.25">
      <c r="B283" s="651">
        <v>42670</v>
      </c>
      <c r="C283" s="378">
        <v>12000</v>
      </c>
      <c r="D283" s="652">
        <v>15.6113</v>
      </c>
      <c r="E283" s="379">
        <v>13.95</v>
      </c>
      <c r="F283" s="379">
        <f t="shared" ref="F283:F290" si="94">C283*(E283-D283)</f>
        <v>-19935.600000000009</v>
      </c>
      <c r="G283" s="379">
        <f t="shared" ref="G283:G290" si="95">IF(C283=0, 0,D283*C283)</f>
        <v>187335.6</v>
      </c>
      <c r="H283" s="381">
        <f t="shared" ref="H283:H290" si="96">IF(C283=0, D283, (E283-D283)/D283)</f>
        <v>-0.10641650599245422</v>
      </c>
      <c r="I283" s="379"/>
    </row>
    <row r="284" spans="2:9" x14ac:dyDescent="0.25">
      <c r="B284" s="651">
        <v>42670</v>
      </c>
      <c r="C284" s="378">
        <v>12500</v>
      </c>
      <c r="D284" s="652">
        <v>15.542006000000001</v>
      </c>
      <c r="E284" s="379">
        <v>13.95</v>
      </c>
      <c r="F284" s="379">
        <f t="shared" si="94"/>
        <v>-19900.075000000015</v>
      </c>
      <c r="G284" s="379">
        <f t="shared" si="95"/>
        <v>194275.07500000001</v>
      </c>
      <c r="H284" s="381">
        <f t="shared" si="96"/>
        <v>-0.10243246592492637</v>
      </c>
      <c r="I284" s="379"/>
    </row>
    <row r="285" spans="2:9" x14ac:dyDescent="0.25">
      <c r="B285" s="651">
        <v>42671</v>
      </c>
      <c r="C285" s="378">
        <v>12500</v>
      </c>
      <c r="D285" s="652">
        <v>15.536431</v>
      </c>
      <c r="E285" s="379">
        <v>13.72</v>
      </c>
      <c r="F285" s="379">
        <f t="shared" si="94"/>
        <v>-22705.387499999997</v>
      </c>
      <c r="G285" s="379">
        <f t="shared" si="95"/>
        <v>194205.38750000001</v>
      </c>
      <c r="H285" s="381">
        <f t="shared" si="96"/>
        <v>-0.11691430290521676</v>
      </c>
      <c r="I285" s="379"/>
    </row>
    <row r="286" spans="2:9" x14ac:dyDescent="0.25">
      <c r="B286" s="651">
        <v>42674</v>
      </c>
      <c r="C286" s="378">
        <v>12500</v>
      </c>
      <c r="D286" s="652">
        <v>15.5313</v>
      </c>
      <c r="E286" s="379">
        <v>13.18</v>
      </c>
      <c r="F286" s="379">
        <f t="shared" si="94"/>
        <v>-29391.250000000004</v>
      </c>
      <c r="G286" s="379">
        <f t="shared" si="95"/>
        <v>194141.25</v>
      </c>
      <c r="H286" s="381">
        <f t="shared" si="96"/>
        <v>-0.15139106192012261</v>
      </c>
      <c r="I286" s="379"/>
    </row>
    <row r="287" spans="2:9" x14ac:dyDescent="0.25">
      <c r="B287" s="651">
        <v>42676</v>
      </c>
      <c r="C287" s="378">
        <v>12500</v>
      </c>
      <c r="D287" s="652">
        <v>15.528746</v>
      </c>
      <c r="E287" s="379">
        <v>12.78</v>
      </c>
      <c r="F287" s="379">
        <f t="shared" si="94"/>
        <v>-34359.325000000004</v>
      </c>
      <c r="G287" s="379">
        <f t="shared" si="95"/>
        <v>194109.32500000001</v>
      </c>
      <c r="H287" s="380">
        <f t="shared" si="96"/>
        <v>-0.17701017197396368</v>
      </c>
      <c r="I287" s="379"/>
    </row>
    <row r="288" spans="2:9" x14ac:dyDescent="0.25">
      <c r="B288" s="651">
        <v>42677</v>
      </c>
      <c r="C288" s="378">
        <v>10000</v>
      </c>
      <c r="D288" s="652">
        <v>15.813000000000001</v>
      </c>
      <c r="E288" s="379">
        <v>14.15</v>
      </c>
      <c r="F288" s="379">
        <f t="shared" si="94"/>
        <v>-16630.000000000004</v>
      </c>
      <c r="G288" s="379">
        <f t="shared" si="95"/>
        <v>158130</v>
      </c>
      <c r="H288" s="380">
        <f t="shared" si="96"/>
        <v>-0.10516663504711314</v>
      </c>
      <c r="I288" s="379"/>
    </row>
    <row r="289" spans="2:10" x14ac:dyDescent="0.25">
      <c r="B289" s="651">
        <v>42678</v>
      </c>
      <c r="C289" s="378">
        <v>11000</v>
      </c>
      <c r="D289" s="652">
        <v>15.62</v>
      </c>
      <c r="E289" s="379">
        <v>13.69</v>
      </c>
      <c r="F289" s="379">
        <f t="shared" si="94"/>
        <v>-21229.999999999996</v>
      </c>
      <c r="G289" s="379">
        <f t="shared" si="95"/>
        <v>171820</v>
      </c>
      <c r="H289" s="380">
        <f t="shared" si="96"/>
        <v>-0.12355953905249678</v>
      </c>
      <c r="I289" s="379"/>
    </row>
    <row r="290" spans="2:10" x14ac:dyDescent="0.25">
      <c r="B290" s="651">
        <v>42701</v>
      </c>
      <c r="C290" s="378">
        <v>7678</v>
      </c>
      <c r="D290" s="652">
        <v>15.484220000000001</v>
      </c>
      <c r="E290" s="379">
        <v>16.28</v>
      </c>
      <c r="F290" s="379">
        <f t="shared" si="94"/>
        <v>6109.9988400000047</v>
      </c>
      <c r="G290" s="379">
        <f t="shared" si="95"/>
        <v>118887.84116000001</v>
      </c>
      <c r="H290" s="380">
        <f t="shared" si="96"/>
        <v>5.1392966516879801E-2</v>
      </c>
      <c r="I290" s="379" t="s">
        <v>314</v>
      </c>
    </row>
    <row r="291" spans="2:10" x14ac:dyDescent="0.25">
      <c r="B291" s="651">
        <v>42702</v>
      </c>
      <c r="C291" s="378">
        <v>8178</v>
      </c>
      <c r="D291" s="652">
        <v>15.519399999999999</v>
      </c>
      <c r="E291" s="379">
        <v>15.62</v>
      </c>
      <c r="F291" s="379">
        <f t="shared" ref="F291:F308" si="97">C291*(E291-D291)</f>
        <v>822.70680000000016</v>
      </c>
      <c r="G291" s="379">
        <f t="shared" ref="G291:G308" si="98">IF(C291=0, 0,D291*C291)</f>
        <v>126917.6532</v>
      </c>
      <c r="H291" s="380">
        <f t="shared" ref="H291:H308" si="99">IF(C291=0, D291, (E291-D291)/D291)</f>
        <v>6.4822093637640649E-3</v>
      </c>
      <c r="I291" s="379" t="s">
        <v>320</v>
      </c>
    </row>
    <row r="292" spans="2:10" x14ac:dyDescent="0.25">
      <c r="B292" s="651">
        <v>42702</v>
      </c>
      <c r="C292" s="378">
        <v>8678</v>
      </c>
      <c r="D292" s="652">
        <v>15.5304</v>
      </c>
      <c r="E292" s="379">
        <v>15.54</v>
      </c>
      <c r="F292" s="379">
        <f t="shared" si="97"/>
        <v>83.308799999990825</v>
      </c>
      <c r="G292" s="379">
        <f t="shared" si="98"/>
        <v>134772.8112</v>
      </c>
      <c r="H292" s="380">
        <f t="shared" si="99"/>
        <v>6.1814248184199655E-4</v>
      </c>
      <c r="I292" s="379"/>
    </row>
    <row r="293" spans="2:10" x14ac:dyDescent="0.25">
      <c r="B293" s="651">
        <v>42703</v>
      </c>
      <c r="C293" s="378">
        <v>8978</v>
      </c>
      <c r="D293" s="652">
        <v>15.5053</v>
      </c>
      <c r="E293" s="379">
        <v>14.95</v>
      </c>
      <c r="F293" s="379">
        <f t="shared" si="97"/>
        <v>-4985.4834000000074</v>
      </c>
      <c r="G293" s="379">
        <f t="shared" si="98"/>
        <v>139206.5834</v>
      </c>
      <c r="H293" s="380">
        <f t="shared" si="99"/>
        <v>-3.5813560524465882E-2</v>
      </c>
      <c r="I293" s="379"/>
    </row>
    <row r="294" spans="2:10" x14ac:dyDescent="0.25">
      <c r="B294" s="651">
        <v>42704</v>
      </c>
      <c r="C294" s="378">
        <v>5178</v>
      </c>
      <c r="D294" s="652">
        <v>14.3947</v>
      </c>
      <c r="E294" s="379">
        <v>18.059999999999999</v>
      </c>
      <c r="F294" s="379">
        <f t="shared" si="97"/>
        <v>18978.923399999992</v>
      </c>
      <c r="G294" s="379">
        <f t="shared" si="98"/>
        <v>74535.756600000008</v>
      </c>
      <c r="H294" s="380">
        <f t="shared" si="99"/>
        <v>0.25462843963403187</v>
      </c>
      <c r="I294" s="379"/>
    </row>
    <row r="295" spans="2:10" x14ac:dyDescent="0.25">
      <c r="B295" s="651">
        <v>42705</v>
      </c>
      <c r="C295" s="378">
        <v>4678</v>
      </c>
      <c r="D295" s="652">
        <v>13.905799999999999</v>
      </c>
      <c r="E295" s="379">
        <v>17.89</v>
      </c>
      <c r="F295" s="379">
        <f t="shared" si="97"/>
        <v>18638.087600000006</v>
      </c>
      <c r="G295" s="379">
        <f t="shared" si="98"/>
        <v>65051.332399999999</v>
      </c>
      <c r="H295" s="380">
        <f t="shared" si="99"/>
        <v>0.28651354111234173</v>
      </c>
      <c r="I295" s="379"/>
    </row>
    <row r="296" spans="2:10" x14ac:dyDescent="0.25">
      <c r="B296" s="651">
        <v>42705</v>
      </c>
      <c r="C296" s="378">
        <v>5000</v>
      </c>
      <c r="D296" s="652">
        <v>14.1645</v>
      </c>
      <c r="E296" s="379">
        <v>17.89</v>
      </c>
      <c r="F296" s="379">
        <f t="shared" si="97"/>
        <v>18627.5</v>
      </c>
      <c r="G296" s="379">
        <f t="shared" si="98"/>
        <v>70822.5</v>
      </c>
      <c r="H296" s="380">
        <f t="shared" si="99"/>
        <v>0.2630166966712556</v>
      </c>
      <c r="I296" s="379"/>
    </row>
    <row r="297" spans="2:10" x14ac:dyDescent="0.25">
      <c r="B297" s="651">
        <v>42708</v>
      </c>
      <c r="C297" s="378">
        <v>5000</v>
      </c>
      <c r="D297" s="652">
        <v>14.1645</v>
      </c>
      <c r="E297" s="379">
        <v>18.2</v>
      </c>
      <c r="F297" s="379">
        <f t="shared" si="97"/>
        <v>20177.499999999996</v>
      </c>
      <c r="G297" s="379">
        <f t="shared" si="98"/>
        <v>70822.5</v>
      </c>
      <c r="H297" s="380">
        <f t="shared" si="99"/>
        <v>0.28490239683716323</v>
      </c>
      <c r="I297" s="379"/>
    </row>
    <row r="298" spans="2:10" x14ac:dyDescent="0.25">
      <c r="B298" s="651">
        <v>42711</v>
      </c>
      <c r="C298" s="378">
        <v>5000</v>
      </c>
      <c r="D298" s="652">
        <v>14.143514</v>
      </c>
      <c r="E298" s="379">
        <v>18.420000000000002</v>
      </c>
      <c r="F298" s="379">
        <f t="shared" si="97"/>
        <v>21382.430000000011</v>
      </c>
      <c r="G298" s="379">
        <f t="shared" si="98"/>
        <v>70717.569999999992</v>
      </c>
      <c r="H298" s="380">
        <f t="shared" si="99"/>
        <v>0.3023637548631834</v>
      </c>
      <c r="I298" s="379"/>
    </row>
    <row r="299" spans="2:10" x14ac:dyDescent="0.25">
      <c r="B299" s="651">
        <v>42713</v>
      </c>
      <c r="C299" s="378">
        <v>5000</v>
      </c>
      <c r="D299" s="652">
        <v>14.127554</v>
      </c>
      <c r="E299" s="379">
        <v>18.25</v>
      </c>
      <c r="F299" s="379">
        <f t="shared" si="97"/>
        <v>20612.23</v>
      </c>
      <c r="G299" s="379">
        <f t="shared" si="98"/>
        <v>70637.77</v>
      </c>
      <c r="H299" s="380">
        <f t="shared" si="99"/>
        <v>0.29180182216964096</v>
      </c>
      <c r="I299" s="379"/>
    </row>
    <row r="300" spans="2:10" x14ac:dyDescent="0.25">
      <c r="B300" s="651">
        <v>42716</v>
      </c>
      <c r="C300" s="378">
        <v>5000</v>
      </c>
      <c r="D300" s="652">
        <v>14.0276</v>
      </c>
      <c r="E300" s="379">
        <v>18.489999999999998</v>
      </c>
      <c r="F300" s="379">
        <f t="shared" si="97"/>
        <v>22311.999999999993</v>
      </c>
      <c r="G300" s="379">
        <f t="shared" si="98"/>
        <v>70138</v>
      </c>
      <c r="H300" s="380">
        <f t="shared" si="99"/>
        <v>0.3181157147338104</v>
      </c>
      <c r="I300" s="379" t="s">
        <v>188</v>
      </c>
    </row>
    <row r="301" spans="2:10" x14ac:dyDescent="0.25">
      <c r="B301" s="651">
        <v>42718</v>
      </c>
      <c r="C301" s="378">
        <v>5000</v>
      </c>
      <c r="D301" s="652">
        <v>14.025399999999999</v>
      </c>
      <c r="E301" s="379">
        <v>18.2</v>
      </c>
      <c r="F301" s="379">
        <f t="shared" si="97"/>
        <v>20873</v>
      </c>
      <c r="G301" s="379">
        <f t="shared" si="98"/>
        <v>70127</v>
      </c>
      <c r="H301" s="380">
        <f t="shared" si="99"/>
        <v>0.29764569994438661</v>
      </c>
      <c r="I301" s="379">
        <v>13.8</v>
      </c>
    </row>
    <row r="302" spans="2:10" x14ac:dyDescent="0.25">
      <c r="B302" s="651">
        <v>42726</v>
      </c>
      <c r="C302" s="378">
        <v>5000</v>
      </c>
      <c r="D302" s="652">
        <v>14.025399999999999</v>
      </c>
      <c r="E302" s="379">
        <v>18.04</v>
      </c>
      <c r="F302" s="379">
        <f t="shared" si="97"/>
        <v>20073</v>
      </c>
      <c r="G302" s="379">
        <f t="shared" si="98"/>
        <v>70127</v>
      </c>
      <c r="H302" s="380">
        <f t="shared" si="99"/>
        <v>0.28623782565916123</v>
      </c>
      <c r="I302" s="379"/>
    </row>
    <row r="303" spans="2:10" x14ac:dyDescent="0.25">
      <c r="B303" s="651">
        <v>42733</v>
      </c>
      <c r="C303" s="378">
        <v>6000</v>
      </c>
      <c r="D303" s="652">
        <v>14.627558000000001</v>
      </c>
      <c r="E303" s="379">
        <v>17.57</v>
      </c>
      <c r="F303" s="466">
        <f t="shared" si="97"/>
        <v>17654.651999999998</v>
      </c>
      <c r="G303" s="379">
        <f t="shared" si="98"/>
        <v>87765.347999999998</v>
      </c>
      <c r="H303" s="381">
        <f t="shared" si="99"/>
        <v>0.20115743174629694</v>
      </c>
      <c r="I303" s="379"/>
      <c r="J303" s="3"/>
    </row>
    <row r="304" spans="2:10" ht="15" customHeight="1" x14ac:dyDescent="0.25">
      <c r="B304" s="651">
        <v>42734</v>
      </c>
      <c r="C304" s="378">
        <v>6000</v>
      </c>
      <c r="D304" s="652">
        <v>14.562623</v>
      </c>
      <c r="E304" s="379">
        <v>17.309999999999999</v>
      </c>
      <c r="F304" s="466">
        <f t="shared" si="97"/>
        <v>16484.261999999992</v>
      </c>
      <c r="G304" s="379">
        <f t="shared" si="98"/>
        <v>87375.737999999998</v>
      </c>
      <c r="H304" s="381">
        <f t="shared" si="99"/>
        <v>0.18865948806063293</v>
      </c>
      <c r="I304" s="379"/>
    </row>
    <row r="305" spans="1:9" x14ac:dyDescent="0.25">
      <c r="B305" s="651">
        <v>42739</v>
      </c>
      <c r="C305" s="378">
        <v>5500</v>
      </c>
      <c r="D305" s="652">
        <v>14.242898</v>
      </c>
      <c r="E305" s="379">
        <v>18.05</v>
      </c>
      <c r="F305" s="466">
        <f t="shared" si="97"/>
        <v>20939.061000000002</v>
      </c>
      <c r="G305" s="379">
        <f t="shared" si="98"/>
        <v>78335.938999999998</v>
      </c>
      <c r="H305" s="381">
        <f t="shared" si="99"/>
        <v>0.26729827033796072</v>
      </c>
      <c r="I305" s="379"/>
    </row>
    <row r="306" spans="1:9" x14ac:dyDescent="0.25">
      <c r="B306" s="651">
        <v>42741</v>
      </c>
      <c r="C306" s="378">
        <v>6000</v>
      </c>
      <c r="D306" s="652">
        <v>14.54599</v>
      </c>
      <c r="E306" s="379">
        <v>17.98</v>
      </c>
      <c r="F306" s="466">
        <f t="shared" si="97"/>
        <v>20604.060000000005</v>
      </c>
      <c r="G306" s="379">
        <f t="shared" si="98"/>
        <v>87275.94</v>
      </c>
      <c r="H306" s="381">
        <f t="shared" si="99"/>
        <v>0.23607949682352322</v>
      </c>
      <c r="I306" s="379"/>
    </row>
    <row r="307" spans="1:9" x14ac:dyDescent="0.25">
      <c r="B307" s="651">
        <v>42748</v>
      </c>
      <c r="C307" s="378">
        <v>6000</v>
      </c>
      <c r="D307" s="652">
        <v>14.527687999999999</v>
      </c>
      <c r="E307" s="379">
        <v>17.46</v>
      </c>
      <c r="F307" s="466">
        <f t="shared" si="97"/>
        <v>17593.872000000007</v>
      </c>
      <c r="G307" s="379">
        <f t="shared" si="98"/>
        <v>87166.127999999997</v>
      </c>
      <c r="H307" s="381">
        <f t="shared" si="99"/>
        <v>0.20184299112150547</v>
      </c>
      <c r="I307" s="379"/>
    </row>
    <row r="308" spans="1:9" x14ac:dyDescent="0.25">
      <c r="A308" s="234" t="s">
        <v>354</v>
      </c>
      <c r="B308" s="651">
        <v>42754</v>
      </c>
      <c r="C308" s="378">
        <v>6000</v>
      </c>
      <c r="D308" s="652">
        <v>14.527687999999999</v>
      </c>
      <c r="E308" s="379">
        <v>17.27</v>
      </c>
      <c r="F308" s="466">
        <f t="shared" si="97"/>
        <v>16453.871999999999</v>
      </c>
      <c r="G308" s="379">
        <f t="shared" si="98"/>
        <v>87166.127999999997</v>
      </c>
      <c r="H308" s="381">
        <f t="shared" si="99"/>
        <v>0.1887645164185795</v>
      </c>
      <c r="I308" s="379"/>
    </row>
    <row r="309" spans="1:9" x14ac:dyDescent="0.25">
      <c r="A309" t="s">
        <v>354</v>
      </c>
      <c r="B309" s="651">
        <v>42760</v>
      </c>
      <c r="C309" s="378">
        <v>6000</v>
      </c>
      <c r="D309" s="652">
        <v>14.527687999999999</v>
      </c>
      <c r="E309" s="379">
        <v>17.75</v>
      </c>
      <c r="F309" s="466">
        <f t="shared" ref="F309:F323" si="100">C309*(E309-D309)</f>
        <v>19333.872000000003</v>
      </c>
      <c r="G309" s="379">
        <f t="shared" ref="G309:G323" si="101">IF(C309=0, 0,D309*C309)</f>
        <v>87166.127999999997</v>
      </c>
      <c r="H309" s="381">
        <f t="shared" ref="H309:H323" si="102">IF(C309=0, D309, (E309-D309)/D309)</f>
        <v>0.22180487356281334</v>
      </c>
      <c r="I309" s="379"/>
    </row>
    <row r="310" spans="1:9" x14ac:dyDescent="0.25">
      <c r="A310" t="s">
        <v>390</v>
      </c>
      <c r="B310" s="651">
        <v>42761</v>
      </c>
      <c r="C310" s="378">
        <v>6000</v>
      </c>
      <c r="D310" s="652">
        <v>14.50817</v>
      </c>
      <c r="E310" s="379">
        <v>17.75</v>
      </c>
      <c r="F310" s="466">
        <f t="shared" si="100"/>
        <v>19450.98</v>
      </c>
      <c r="G310" s="379">
        <f t="shared" si="101"/>
        <v>87049.02</v>
      </c>
      <c r="H310" s="381">
        <f t="shared" si="102"/>
        <v>0.22344858104088938</v>
      </c>
      <c r="I310" s="379"/>
    </row>
    <row r="311" spans="1:9" x14ac:dyDescent="0.25">
      <c r="A311" t="s">
        <v>394</v>
      </c>
      <c r="B311" s="651">
        <v>42762</v>
      </c>
      <c r="C311" s="378">
        <v>6100</v>
      </c>
      <c r="D311" s="652">
        <v>14.553610000000001</v>
      </c>
      <c r="E311" s="379">
        <v>17.41</v>
      </c>
      <c r="F311" s="466">
        <f t="shared" si="100"/>
        <v>17423.978999999996</v>
      </c>
      <c r="G311" s="379">
        <f t="shared" si="101"/>
        <v>88777.021000000008</v>
      </c>
      <c r="H311" s="381">
        <f t="shared" si="102"/>
        <v>0.19626676817641803</v>
      </c>
      <c r="I311" s="379"/>
    </row>
    <row r="312" spans="1:9" x14ac:dyDescent="0.25">
      <c r="A312" t="s">
        <v>405</v>
      </c>
      <c r="B312" s="651">
        <v>42765</v>
      </c>
      <c r="C312" s="378">
        <v>6900</v>
      </c>
      <c r="D312" s="652">
        <v>14.793915999999999</v>
      </c>
      <c r="E312" s="379">
        <v>16.53</v>
      </c>
      <c r="F312" s="466">
        <f t="shared" si="100"/>
        <v>11978.979600000011</v>
      </c>
      <c r="G312" s="379">
        <f t="shared" si="101"/>
        <v>102078.02039999999</v>
      </c>
      <c r="H312" s="381">
        <f t="shared" si="102"/>
        <v>0.11735121383682331</v>
      </c>
      <c r="I312" s="379"/>
    </row>
    <row r="313" spans="1:9" x14ac:dyDescent="0.25">
      <c r="A313" t="s">
        <v>406</v>
      </c>
      <c r="B313" s="651">
        <v>42766</v>
      </c>
      <c r="C313" s="378">
        <v>6900</v>
      </c>
      <c r="D313" s="652">
        <v>14.783497000000001</v>
      </c>
      <c r="E313" s="379">
        <v>16.75</v>
      </c>
      <c r="F313" s="466">
        <f t="shared" si="100"/>
        <v>13568.870699999996</v>
      </c>
      <c r="G313" s="379">
        <f t="shared" si="101"/>
        <v>102006.1293</v>
      </c>
      <c r="H313" s="381">
        <f t="shared" si="102"/>
        <v>0.13302015078029233</v>
      </c>
      <c r="I313" s="379"/>
    </row>
    <row r="314" spans="1:9" x14ac:dyDescent="0.25">
      <c r="B314" s="651">
        <v>42767</v>
      </c>
      <c r="C314" s="378">
        <v>6000</v>
      </c>
      <c r="D314" s="652">
        <v>14.442175000000001</v>
      </c>
      <c r="E314" s="379">
        <v>16.59</v>
      </c>
      <c r="F314" s="466">
        <f t="shared" si="100"/>
        <v>12886.949999999995</v>
      </c>
      <c r="G314" s="379">
        <f t="shared" si="101"/>
        <v>86653.05</v>
      </c>
      <c r="H314" s="381">
        <f t="shared" si="102"/>
        <v>0.14871894295699914</v>
      </c>
      <c r="I314" s="379"/>
    </row>
    <row r="315" spans="1:9" x14ac:dyDescent="0.25">
      <c r="B315" s="651">
        <v>42767</v>
      </c>
      <c r="C315" s="378">
        <v>7000</v>
      </c>
      <c r="D315" s="652">
        <v>14.725436</v>
      </c>
      <c r="E315" s="379">
        <v>16.59</v>
      </c>
      <c r="F315" s="466">
        <f t="shared" si="100"/>
        <v>13051.947999999999</v>
      </c>
      <c r="G315" s="379">
        <f t="shared" si="101"/>
        <v>103078.052</v>
      </c>
      <c r="H315" s="381">
        <f t="shared" si="102"/>
        <v>0.1266219893251378</v>
      </c>
      <c r="I315" s="379"/>
    </row>
    <row r="316" spans="1:9" x14ac:dyDescent="0.25">
      <c r="B316" s="651">
        <v>42767</v>
      </c>
      <c r="C316" s="378">
        <v>7200</v>
      </c>
      <c r="D316" s="652">
        <v>14.771951</v>
      </c>
      <c r="E316" s="379">
        <v>16.59</v>
      </c>
      <c r="F316" s="466">
        <f t="shared" si="100"/>
        <v>13089.952800000001</v>
      </c>
      <c r="G316" s="379">
        <f t="shared" si="101"/>
        <v>106358.0472</v>
      </c>
      <c r="H316" s="381">
        <f t="shared" si="102"/>
        <v>0.12307439958337259</v>
      </c>
      <c r="I316" s="379"/>
    </row>
    <row r="317" spans="1:9" x14ac:dyDescent="0.25">
      <c r="A317" t="s">
        <v>410</v>
      </c>
      <c r="B317" s="651">
        <v>42767</v>
      </c>
      <c r="C317" s="378">
        <v>6500</v>
      </c>
      <c r="D317" s="652">
        <v>14.578353999999999</v>
      </c>
      <c r="E317" s="379">
        <v>16.59</v>
      </c>
      <c r="F317" s="466">
        <f t="shared" si="100"/>
        <v>13075.699000000004</v>
      </c>
      <c r="G317" s="379">
        <f t="shared" si="101"/>
        <v>94759.300999999992</v>
      </c>
      <c r="H317" s="381">
        <f t="shared" si="102"/>
        <v>0.13798855481215511</v>
      </c>
      <c r="I317" s="379"/>
    </row>
    <row r="318" spans="1:9" x14ac:dyDescent="0.25">
      <c r="A318" t="s">
        <v>413</v>
      </c>
      <c r="B318" s="651">
        <v>42768</v>
      </c>
      <c r="C318" s="378">
        <v>6000</v>
      </c>
      <c r="D318" s="652">
        <v>14.368788</v>
      </c>
      <c r="E318" s="379">
        <v>16.68</v>
      </c>
      <c r="F318" s="466">
        <f t="shared" si="100"/>
        <v>13867.271999999995</v>
      </c>
      <c r="G318" s="379">
        <f>IF(C318=0, 0,D318*C318)</f>
        <v>86212.728000000003</v>
      </c>
      <c r="H318" s="381">
        <f t="shared" si="102"/>
        <v>0.16084947456946261</v>
      </c>
      <c r="I318" s="379"/>
    </row>
    <row r="319" spans="1:9" x14ac:dyDescent="0.25">
      <c r="A319" t="s">
        <v>421</v>
      </c>
      <c r="B319" s="651">
        <v>42769</v>
      </c>
      <c r="C319" s="378">
        <v>5300</v>
      </c>
      <c r="D319" s="652">
        <v>14.006677</v>
      </c>
      <c r="E319" s="379">
        <v>17.23</v>
      </c>
      <c r="F319" s="466">
        <f t="shared" si="100"/>
        <v>17083.611900000004</v>
      </c>
      <c r="G319" s="379">
        <f t="shared" si="101"/>
        <v>74235.388099999996</v>
      </c>
      <c r="H319" s="381">
        <f t="shared" si="102"/>
        <v>0.2301276027140485</v>
      </c>
      <c r="I319" s="379"/>
    </row>
    <row r="320" spans="1:9" x14ac:dyDescent="0.25">
      <c r="A320" t="s">
        <v>432</v>
      </c>
      <c r="B320" s="651">
        <v>42772</v>
      </c>
      <c r="C320" s="378">
        <v>6000</v>
      </c>
      <c r="D320" s="652">
        <v>14.311230999999999</v>
      </c>
      <c r="E320" s="379">
        <v>16.52</v>
      </c>
      <c r="F320" s="466">
        <f t="shared" si="100"/>
        <v>13252.614000000001</v>
      </c>
      <c r="G320" s="379">
        <f t="shared" si="101"/>
        <v>85867.385999999999</v>
      </c>
      <c r="H320" s="381">
        <f t="shared" si="102"/>
        <v>0.15433815581622576</v>
      </c>
      <c r="I320" s="379"/>
    </row>
    <row r="321" spans="1:13" x14ac:dyDescent="0.25">
      <c r="A321" t="s">
        <v>437</v>
      </c>
      <c r="B321" s="651">
        <v>42773</v>
      </c>
      <c r="C321" s="378">
        <v>6600</v>
      </c>
      <c r="D321" s="652">
        <v>14.461574000000001</v>
      </c>
      <c r="E321" s="379">
        <v>16.03</v>
      </c>
      <c r="F321" s="466">
        <f t="shared" si="100"/>
        <v>10351.611600000004</v>
      </c>
      <c r="G321" s="379">
        <f t="shared" si="101"/>
        <v>95446.388400000011</v>
      </c>
      <c r="H321" s="381">
        <f t="shared" si="102"/>
        <v>0.10845472283998965</v>
      </c>
      <c r="I321" s="379"/>
    </row>
    <row r="322" spans="1:13" x14ac:dyDescent="0.25">
      <c r="A322" t="s">
        <v>461</v>
      </c>
      <c r="B322" s="651">
        <v>42781</v>
      </c>
      <c r="C322" s="378">
        <v>5700</v>
      </c>
      <c r="D322" s="652">
        <v>14.140828000000001</v>
      </c>
      <c r="E322" s="379">
        <v>16.3</v>
      </c>
      <c r="F322" s="466">
        <f t="shared" si="100"/>
        <v>12307.2804</v>
      </c>
      <c r="G322" s="379">
        <f t="shared" si="101"/>
        <v>80602.719600000011</v>
      </c>
      <c r="H322" s="381">
        <f t="shared" si="102"/>
        <v>0.1526906345229572</v>
      </c>
      <c r="I322" s="379"/>
    </row>
    <row r="323" spans="1:13" x14ac:dyDescent="0.25">
      <c r="A323" t="s">
        <v>463</v>
      </c>
      <c r="B323" s="651">
        <v>42782</v>
      </c>
      <c r="C323" s="378">
        <v>5700</v>
      </c>
      <c r="D323" s="652">
        <v>14.103</v>
      </c>
      <c r="E323" s="379">
        <v>16.170000000000002</v>
      </c>
      <c r="F323" s="466">
        <f t="shared" si="100"/>
        <v>11781.900000000011</v>
      </c>
      <c r="G323" s="379">
        <f t="shared" si="101"/>
        <v>80387.100000000006</v>
      </c>
      <c r="H323" s="381">
        <f t="shared" si="102"/>
        <v>0.14656456073175933</v>
      </c>
      <c r="I323" s="379"/>
    </row>
    <row r="324" spans="1:13" x14ac:dyDescent="0.25">
      <c r="B324" s="651"/>
      <c r="C324" s="378"/>
      <c r="D324" s="652"/>
      <c r="E324" s="379"/>
      <c r="F324" s="466"/>
      <c r="G324" s="379"/>
      <c r="H324" s="381"/>
      <c r="I324" s="379"/>
    </row>
    <row r="325" spans="1:13" x14ac:dyDescent="0.25">
      <c r="B325" s="651"/>
      <c r="C325" s="378"/>
      <c r="D325" s="652"/>
      <c r="E325" s="379"/>
      <c r="F325" s="466"/>
      <c r="G325" s="379"/>
      <c r="H325" s="381"/>
      <c r="I325" s="379"/>
    </row>
    <row r="326" spans="1:13" x14ac:dyDescent="0.25">
      <c r="B326" s="651"/>
      <c r="C326" s="378"/>
      <c r="D326" s="652"/>
      <c r="E326" s="379"/>
      <c r="F326" s="466"/>
      <c r="G326" s="379"/>
      <c r="H326" s="381"/>
      <c r="I326" s="379"/>
    </row>
    <row r="327" spans="1:13" x14ac:dyDescent="0.25">
      <c r="B327" s="651"/>
      <c r="C327" s="378"/>
      <c r="D327" s="652"/>
      <c r="E327" s="379"/>
      <c r="F327" s="466"/>
      <c r="G327" s="379"/>
      <c r="H327" s="381"/>
      <c r="I327" s="379"/>
    </row>
    <row r="331" spans="1:13" x14ac:dyDescent="0.25">
      <c r="L331" t="s">
        <v>65</v>
      </c>
      <c r="M331" s="235">
        <f>K594+M594-F594</f>
        <v>14615.571000001626</v>
      </c>
    </row>
    <row r="332" spans="1:13" x14ac:dyDescent="0.25">
      <c r="A332" s="539" t="s">
        <v>1</v>
      </c>
      <c r="B332" s="618" t="s">
        <v>2</v>
      </c>
      <c r="C332" s="539" t="s">
        <v>4</v>
      </c>
      <c r="D332" s="619" t="s">
        <v>5</v>
      </c>
      <c r="E332" s="540" t="s">
        <v>90</v>
      </c>
      <c r="F332" s="540" t="s">
        <v>60</v>
      </c>
      <c r="G332" s="539" t="s">
        <v>3</v>
      </c>
      <c r="H332" s="620" t="s">
        <v>6</v>
      </c>
      <c r="I332" s="619" t="s">
        <v>7</v>
      </c>
      <c r="J332" s="540" t="s">
        <v>89</v>
      </c>
      <c r="K332" s="540" t="s">
        <v>61</v>
      </c>
      <c r="L332" s="539" t="s">
        <v>37</v>
      </c>
      <c r="M332" s="540" t="s">
        <v>38</v>
      </c>
    </row>
    <row r="333" spans="1:13" x14ac:dyDescent="0.25">
      <c r="A333" s="541" t="s">
        <v>50</v>
      </c>
      <c r="B333" s="575">
        <v>42187</v>
      </c>
      <c r="C333" s="524">
        <v>1000</v>
      </c>
      <c r="D333" s="525">
        <v>27.25</v>
      </c>
      <c r="E333" s="526">
        <v>0</v>
      </c>
      <c r="F333" s="526">
        <f>C333*D333+E333</f>
        <v>27250</v>
      </c>
      <c r="G333" s="523">
        <v>42187</v>
      </c>
      <c r="H333" s="542">
        <v>2000</v>
      </c>
      <c r="I333" s="525">
        <v>27.34</v>
      </c>
      <c r="J333" s="526">
        <v>-5.49</v>
      </c>
      <c r="K333" s="526">
        <f>H333*I333-J333</f>
        <v>54685.49</v>
      </c>
      <c r="L333" s="523">
        <v>42257</v>
      </c>
      <c r="M333" s="526">
        <v>850.5</v>
      </c>
    </row>
    <row r="334" spans="1:13" x14ac:dyDescent="0.25">
      <c r="A334" s="543" t="s">
        <v>71</v>
      </c>
      <c r="B334" s="575">
        <v>42187</v>
      </c>
      <c r="C334" s="524">
        <v>80</v>
      </c>
      <c r="D334" s="525">
        <v>27.152249999999999</v>
      </c>
      <c r="E334" s="526">
        <v>0</v>
      </c>
      <c r="F334" s="526">
        <f t="shared" ref="F334:F397" si="103">C334*D334+E334</f>
        <v>2172.1799999999998</v>
      </c>
      <c r="G334" s="523">
        <v>42199</v>
      </c>
      <c r="H334" s="542">
        <v>102</v>
      </c>
      <c r="I334" s="525">
        <v>25.28</v>
      </c>
      <c r="J334" s="526">
        <v>0.05</v>
      </c>
      <c r="K334" s="526">
        <f t="shared" ref="K334:K361" si="104">H334*I334-J334</f>
        <v>2578.5099999999998</v>
      </c>
      <c r="L334" s="523">
        <v>42439</v>
      </c>
      <c r="M334" s="526">
        <v>483.9</v>
      </c>
    </row>
    <row r="335" spans="1:13" x14ac:dyDescent="0.25">
      <c r="A335" s="524"/>
      <c r="B335" s="575">
        <v>42187</v>
      </c>
      <c r="C335" s="524">
        <v>1000</v>
      </c>
      <c r="D335" s="525">
        <v>27.1</v>
      </c>
      <c r="E335" s="526">
        <v>0</v>
      </c>
      <c r="F335" s="526">
        <f t="shared" si="103"/>
        <v>27100</v>
      </c>
      <c r="G335" s="523">
        <v>42227</v>
      </c>
      <c r="H335" s="542">
        <v>200</v>
      </c>
      <c r="I335" s="525">
        <v>19.649999999999999</v>
      </c>
      <c r="J335" s="526">
        <v>7.0000000000000007E-2</v>
      </c>
      <c r="K335" s="526">
        <f t="shared" si="104"/>
        <v>3929.9299999999994</v>
      </c>
      <c r="L335" s="523">
        <v>42531</v>
      </c>
      <c r="M335" s="526">
        <v>483.9</v>
      </c>
    </row>
    <row r="336" spans="1:13" ht="15" customHeight="1" x14ac:dyDescent="0.25">
      <c r="A336" s="524"/>
      <c r="B336" s="639">
        <v>42187</v>
      </c>
      <c r="C336" s="524">
        <v>500</v>
      </c>
      <c r="D336" s="525">
        <v>27.039332999999999</v>
      </c>
      <c r="E336" s="526">
        <v>0</v>
      </c>
      <c r="F336" s="526">
        <f t="shared" si="103"/>
        <v>13519.666499999999</v>
      </c>
      <c r="G336" s="523">
        <v>42227</v>
      </c>
      <c r="H336" s="542">
        <v>200</v>
      </c>
      <c r="I336" s="525">
        <v>18.7</v>
      </c>
      <c r="J336" s="526">
        <v>7.0000000000000007E-2</v>
      </c>
      <c r="K336" s="526">
        <f t="shared" si="104"/>
        <v>3739.93</v>
      </c>
      <c r="L336" s="523">
        <v>42625</v>
      </c>
      <c r="M336" s="526">
        <v>433.9</v>
      </c>
    </row>
    <row r="337" spans="1:13" x14ac:dyDescent="0.25">
      <c r="A337" s="524"/>
      <c r="B337" s="639"/>
      <c r="C337" s="524">
        <v>500</v>
      </c>
      <c r="D337" s="525">
        <v>27.039332999999999</v>
      </c>
      <c r="E337" s="526">
        <v>0</v>
      </c>
      <c r="F337" s="526">
        <f t="shared" si="103"/>
        <v>13519.666499999999</v>
      </c>
      <c r="G337" s="523">
        <v>42257</v>
      </c>
      <c r="H337" s="542">
        <v>1600</v>
      </c>
      <c r="I337" s="525">
        <v>16.445</v>
      </c>
      <c r="J337" s="526">
        <v>0.48</v>
      </c>
      <c r="K337" s="526">
        <f t="shared" si="104"/>
        <v>26311.52</v>
      </c>
      <c r="L337" s="523">
        <v>42716</v>
      </c>
      <c r="M337" s="526">
        <v>500</v>
      </c>
    </row>
    <row r="338" spans="1:13" x14ac:dyDescent="0.25">
      <c r="A338" s="524"/>
      <c r="B338" s="639"/>
      <c r="C338" s="524">
        <v>500</v>
      </c>
      <c r="D338" s="525">
        <v>27.039332999999999</v>
      </c>
      <c r="E338" s="526">
        <v>0</v>
      </c>
      <c r="F338" s="526">
        <f t="shared" si="103"/>
        <v>13519.666499999999</v>
      </c>
      <c r="G338" s="640">
        <v>42265</v>
      </c>
      <c r="H338" s="542">
        <v>200</v>
      </c>
      <c r="I338" s="525">
        <v>15.65</v>
      </c>
      <c r="J338" s="526">
        <v>0.05</v>
      </c>
      <c r="K338" s="526">
        <f t="shared" si="104"/>
        <v>3129.95</v>
      </c>
      <c r="L338" s="524"/>
      <c r="M338" s="526"/>
    </row>
    <row r="339" spans="1:13" x14ac:dyDescent="0.25">
      <c r="A339" s="524"/>
      <c r="B339" s="639"/>
      <c r="C339" s="524">
        <v>500</v>
      </c>
      <c r="D339" s="525">
        <v>27.039332999999999</v>
      </c>
      <c r="E339" s="526">
        <v>0</v>
      </c>
      <c r="F339" s="526">
        <f t="shared" si="103"/>
        <v>13519.666499999999</v>
      </c>
      <c r="G339" s="640"/>
      <c r="H339" s="542">
        <v>2400</v>
      </c>
      <c r="I339" s="525">
        <v>15.7</v>
      </c>
      <c r="J339" s="526">
        <v>0.7</v>
      </c>
      <c r="K339" s="526">
        <f t="shared" si="104"/>
        <v>37679.300000000003</v>
      </c>
      <c r="L339" s="524"/>
      <c r="M339" s="526"/>
    </row>
    <row r="340" spans="1:13" x14ac:dyDescent="0.25">
      <c r="A340" s="524"/>
      <c r="B340" s="639"/>
      <c r="C340" s="524">
        <v>1000</v>
      </c>
      <c r="D340" s="525">
        <v>27.039332999999999</v>
      </c>
      <c r="E340" s="526">
        <v>0</v>
      </c>
      <c r="F340" s="526">
        <f t="shared" si="103"/>
        <v>27039.332999999999</v>
      </c>
      <c r="G340" s="523">
        <v>42271</v>
      </c>
      <c r="H340" s="621">
        <v>918</v>
      </c>
      <c r="I340" s="622">
        <v>16.45</v>
      </c>
      <c r="J340" s="623">
        <v>0.28000000000000003</v>
      </c>
      <c r="K340" s="623">
        <f t="shared" si="104"/>
        <v>15100.819999999998</v>
      </c>
      <c r="L340" s="524"/>
      <c r="M340" s="526"/>
    </row>
    <row r="341" spans="1:13" ht="60" x14ac:dyDescent="0.25">
      <c r="A341" s="524"/>
      <c r="B341" s="575">
        <v>42198</v>
      </c>
      <c r="C341" s="524">
        <v>100</v>
      </c>
      <c r="D341" s="525">
        <v>24.77</v>
      </c>
      <c r="E341" s="526">
        <v>0</v>
      </c>
      <c r="F341" s="526">
        <f t="shared" si="103"/>
        <v>2477</v>
      </c>
      <c r="G341" s="641" t="s">
        <v>140</v>
      </c>
      <c r="H341" s="542">
        <v>500</v>
      </c>
      <c r="I341" s="525">
        <v>15.95</v>
      </c>
      <c r="J341" s="526">
        <v>0.15</v>
      </c>
      <c r="K341" s="623">
        <f t="shared" si="104"/>
        <v>7974.85</v>
      </c>
      <c r="L341" s="524"/>
      <c r="M341" s="526"/>
    </row>
    <row r="342" spans="1:13" x14ac:dyDescent="0.25">
      <c r="A342" s="524"/>
      <c r="B342" s="575">
        <v>42205</v>
      </c>
      <c r="C342" s="524">
        <v>50</v>
      </c>
      <c r="D342" s="525">
        <v>24.35</v>
      </c>
      <c r="E342" s="526">
        <v>0</v>
      </c>
      <c r="F342" s="526">
        <f t="shared" si="103"/>
        <v>1217.5</v>
      </c>
      <c r="G342" s="641"/>
      <c r="H342" s="542">
        <v>500</v>
      </c>
      <c r="I342" s="525">
        <v>16.100000000000001</v>
      </c>
      <c r="J342" s="526">
        <v>0.15</v>
      </c>
      <c r="K342" s="623">
        <f t="shared" si="104"/>
        <v>8049.8500000000013</v>
      </c>
      <c r="L342" s="524"/>
      <c r="M342" s="526"/>
    </row>
    <row r="343" spans="1:13" x14ac:dyDescent="0.25">
      <c r="A343" s="524"/>
      <c r="B343" s="575">
        <v>42207</v>
      </c>
      <c r="C343" s="524">
        <v>20</v>
      </c>
      <c r="D343" s="525">
        <v>24.02</v>
      </c>
      <c r="E343" s="526">
        <v>0</v>
      </c>
      <c r="F343" s="526">
        <f t="shared" si="103"/>
        <v>480.4</v>
      </c>
      <c r="G343" s="641"/>
      <c r="H343" s="542">
        <v>500</v>
      </c>
      <c r="I343" s="525">
        <v>16.170000000000002</v>
      </c>
      <c r="J343" s="526">
        <v>0.15</v>
      </c>
      <c r="K343" s="623">
        <f t="shared" si="104"/>
        <v>8084.8500000000013</v>
      </c>
      <c r="L343" s="524"/>
      <c r="M343" s="526"/>
    </row>
    <row r="344" spans="1:13" x14ac:dyDescent="0.25">
      <c r="A344" s="524"/>
      <c r="B344" s="575">
        <v>42207</v>
      </c>
      <c r="C344" s="524">
        <v>20</v>
      </c>
      <c r="D344" s="525">
        <v>23.91</v>
      </c>
      <c r="E344" s="526">
        <v>0</v>
      </c>
      <c r="F344" s="526">
        <f t="shared" si="103"/>
        <v>478.2</v>
      </c>
      <c r="G344" s="641"/>
      <c r="H344" s="542">
        <v>500</v>
      </c>
      <c r="I344" s="525">
        <v>16.28</v>
      </c>
      <c r="J344" s="526">
        <v>0.15</v>
      </c>
      <c r="K344" s="623">
        <f t="shared" si="104"/>
        <v>8139.8500000000013</v>
      </c>
      <c r="L344" s="526"/>
      <c r="M344" s="526"/>
    </row>
    <row r="345" spans="1:13" x14ac:dyDescent="0.25">
      <c r="A345" s="524"/>
      <c r="B345" s="575">
        <v>42207</v>
      </c>
      <c r="C345" s="524">
        <v>20</v>
      </c>
      <c r="D345" s="525">
        <v>23.7</v>
      </c>
      <c r="E345" s="526">
        <v>0</v>
      </c>
      <c r="F345" s="526">
        <f t="shared" si="103"/>
        <v>474</v>
      </c>
      <c r="G345" s="641"/>
      <c r="H345" s="542">
        <v>500</v>
      </c>
      <c r="I345" s="525">
        <v>16.39</v>
      </c>
      <c r="J345" s="526">
        <v>0.15</v>
      </c>
      <c r="K345" s="623">
        <f t="shared" si="104"/>
        <v>8194.85</v>
      </c>
      <c r="L345" s="524"/>
      <c r="M345" s="526"/>
    </row>
    <row r="346" spans="1:13" x14ac:dyDescent="0.25">
      <c r="A346" s="524"/>
      <c r="B346" s="575">
        <v>42207</v>
      </c>
      <c r="C346" s="524">
        <v>20</v>
      </c>
      <c r="D346" s="525">
        <v>23.6</v>
      </c>
      <c r="E346" s="526">
        <v>0</v>
      </c>
      <c r="F346" s="526">
        <f t="shared" si="103"/>
        <v>472</v>
      </c>
      <c r="G346" s="641"/>
      <c r="H346" s="542">
        <v>500</v>
      </c>
      <c r="I346" s="525">
        <v>16.55</v>
      </c>
      <c r="J346" s="526">
        <v>0.17</v>
      </c>
      <c r="K346" s="623">
        <f t="shared" si="104"/>
        <v>8274.83</v>
      </c>
      <c r="L346" s="524"/>
      <c r="M346" s="526"/>
    </row>
    <row r="347" spans="1:13" ht="15" customHeight="1" x14ac:dyDescent="0.25">
      <c r="A347" s="524"/>
      <c r="B347" s="575">
        <v>42209</v>
      </c>
      <c r="C347" s="524">
        <v>40</v>
      </c>
      <c r="D347" s="525">
        <v>22.3</v>
      </c>
      <c r="E347" s="526">
        <v>0</v>
      </c>
      <c r="F347" s="526">
        <f t="shared" si="103"/>
        <v>892</v>
      </c>
      <c r="G347" s="641"/>
      <c r="H347" s="542">
        <v>50</v>
      </c>
      <c r="I347" s="525">
        <v>16.55</v>
      </c>
      <c r="J347" s="526">
        <v>0</v>
      </c>
      <c r="K347" s="623">
        <f t="shared" si="104"/>
        <v>827.5</v>
      </c>
      <c r="L347" s="524"/>
      <c r="M347" s="526"/>
    </row>
    <row r="348" spans="1:13" x14ac:dyDescent="0.25">
      <c r="A348" s="526"/>
      <c r="B348" s="575">
        <v>42221</v>
      </c>
      <c r="C348" s="524">
        <v>12</v>
      </c>
      <c r="D348" s="525">
        <v>20.95</v>
      </c>
      <c r="E348" s="526">
        <v>0</v>
      </c>
      <c r="F348" s="526">
        <f t="shared" si="103"/>
        <v>251.39999999999998</v>
      </c>
      <c r="G348" s="641"/>
      <c r="H348" s="542">
        <v>28</v>
      </c>
      <c r="I348" s="525">
        <v>16.68</v>
      </c>
      <c r="J348" s="526">
        <v>0.01</v>
      </c>
      <c r="K348" s="623">
        <f t="shared" si="104"/>
        <v>467.03</v>
      </c>
      <c r="L348" s="542"/>
      <c r="M348" s="526"/>
    </row>
    <row r="349" spans="1:13" x14ac:dyDescent="0.25">
      <c r="A349" s="524"/>
      <c r="B349" s="575">
        <v>42223</v>
      </c>
      <c r="C349" s="524">
        <v>100</v>
      </c>
      <c r="D349" s="525">
        <v>20.399999999999999</v>
      </c>
      <c r="E349" s="526">
        <v>0</v>
      </c>
      <c r="F349" s="526">
        <f t="shared" si="103"/>
        <v>2039.9999999999998</v>
      </c>
      <c r="G349" s="523">
        <v>42285</v>
      </c>
      <c r="H349" s="542">
        <v>632</v>
      </c>
      <c r="I349" s="525">
        <v>17.850000000000001</v>
      </c>
      <c r="J349" s="526">
        <v>0.21</v>
      </c>
      <c r="K349" s="623">
        <f t="shared" si="104"/>
        <v>11280.990000000002</v>
      </c>
      <c r="L349" s="526"/>
      <c r="M349" s="526"/>
    </row>
    <row r="350" spans="1:13" x14ac:dyDescent="0.25">
      <c r="A350" s="526"/>
      <c r="B350" s="575">
        <v>42226</v>
      </c>
      <c r="C350" s="524">
        <v>200</v>
      </c>
      <c r="D350" s="525">
        <v>19.95</v>
      </c>
      <c r="E350" s="526">
        <v>0</v>
      </c>
      <c r="F350" s="526">
        <f t="shared" si="103"/>
        <v>3990</v>
      </c>
      <c r="G350" s="523">
        <v>42297</v>
      </c>
      <c r="H350" s="542">
        <v>500</v>
      </c>
      <c r="I350" s="525">
        <v>19.149999999999999</v>
      </c>
      <c r="J350" s="526">
        <v>0.18</v>
      </c>
      <c r="K350" s="623">
        <f t="shared" si="104"/>
        <v>9574.82</v>
      </c>
      <c r="L350" s="524"/>
      <c r="M350" s="526"/>
    </row>
    <row r="351" spans="1:13" x14ac:dyDescent="0.25">
      <c r="A351" s="524"/>
      <c r="B351" s="575">
        <v>42226</v>
      </c>
      <c r="C351" s="524">
        <v>50</v>
      </c>
      <c r="D351" s="525">
        <v>20.010000000000002</v>
      </c>
      <c r="E351" s="526">
        <v>0</v>
      </c>
      <c r="F351" s="526">
        <f t="shared" si="103"/>
        <v>1000.5000000000001</v>
      </c>
      <c r="G351" s="523">
        <v>42300</v>
      </c>
      <c r="H351" s="542">
        <v>1000</v>
      </c>
      <c r="I351" s="525">
        <v>18.62</v>
      </c>
      <c r="J351" s="526">
        <v>0.34</v>
      </c>
      <c r="K351" s="623">
        <f t="shared" si="104"/>
        <v>18619.66</v>
      </c>
      <c r="L351" s="524"/>
      <c r="M351" s="526"/>
    </row>
    <row r="352" spans="1:13" x14ac:dyDescent="0.25">
      <c r="A352" s="524"/>
      <c r="B352" s="575">
        <v>42226</v>
      </c>
      <c r="C352" s="524">
        <v>100</v>
      </c>
      <c r="D352" s="525">
        <v>20.2</v>
      </c>
      <c r="E352" s="526">
        <v>0</v>
      </c>
      <c r="F352" s="526">
        <f t="shared" si="103"/>
        <v>2020</v>
      </c>
      <c r="G352" s="523">
        <v>42312</v>
      </c>
      <c r="H352" s="542">
        <v>2500</v>
      </c>
      <c r="I352" s="525">
        <v>18.48</v>
      </c>
      <c r="J352" s="526">
        <v>7.8</v>
      </c>
      <c r="K352" s="526">
        <f t="shared" si="104"/>
        <v>46192.2</v>
      </c>
      <c r="L352" s="524"/>
      <c r="M352" s="526"/>
    </row>
    <row r="353" spans="1:13" x14ac:dyDescent="0.25">
      <c r="A353" s="524"/>
      <c r="B353" s="575">
        <v>42227</v>
      </c>
      <c r="C353" s="524">
        <v>200</v>
      </c>
      <c r="D353" s="525">
        <v>18.399999999999999</v>
      </c>
      <c r="E353" s="526">
        <v>0</v>
      </c>
      <c r="F353" s="526">
        <f t="shared" si="103"/>
        <v>3679.9999999999995</v>
      </c>
      <c r="G353" s="523">
        <v>42313</v>
      </c>
      <c r="H353" s="542">
        <v>3000</v>
      </c>
      <c r="I353" s="525">
        <v>19.059999999999999</v>
      </c>
      <c r="J353" s="526">
        <v>1.05</v>
      </c>
      <c r="K353" s="526">
        <f t="shared" si="104"/>
        <v>57178.94999999999</v>
      </c>
      <c r="L353" s="524"/>
      <c r="M353" s="526"/>
    </row>
    <row r="354" spans="1:13" x14ac:dyDescent="0.25">
      <c r="A354" s="524"/>
      <c r="B354" s="575">
        <v>42227</v>
      </c>
      <c r="C354" s="524">
        <v>200</v>
      </c>
      <c r="D354" s="525">
        <v>19.55</v>
      </c>
      <c r="E354" s="526">
        <v>0</v>
      </c>
      <c r="F354" s="526">
        <f t="shared" si="103"/>
        <v>3910</v>
      </c>
      <c r="G354" s="523">
        <v>42324</v>
      </c>
      <c r="H354" s="542">
        <v>2500</v>
      </c>
      <c r="I354" s="525">
        <v>18.8</v>
      </c>
      <c r="J354" s="526">
        <v>0.86</v>
      </c>
      <c r="K354" s="526">
        <f t="shared" si="104"/>
        <v>46999.14</v>
      </c>
      <c r="L354" s="526"/>
      <c r="M354" s="526"/>
    </row>
    <row r="355" spans="1:13" x14ac:dyDescent="0.25">
      <c r="A355" s="524"/>
      <c r="B355" s="575">
        <v>42234</v>
      </c>
      <c r="C355" s="524">
        <v>40</v>
      </c>
      <c r="D355" s="525">
        <v>18.149999999999999</v>
      </c>
      <c r="E355" s="526">
        <v>0</v>
      </c>
      <c r="F355" s="526">
        <f t="shared" si="103"/>
        <v>726</v>
      </c>
      <c r="G355" s="523">
        <v>42335</v>
      </c>
      <c r="H355" s="542">
        <v>3078</v>
      </c>
      <c r="I355" s="525">
        <v>17.649999999999999</v>
      </c>
      <c r="J355" s="526">
        <v>1</v>
      </c>
      <c r="K355" s="526">
        <f t="shared" si="104"/>
        <v>54325.7</v>
      </c>
      <c r="L355" s="524"/>
      <c r="M355" s="526"/>
    </row>
    <row r="356" spans="1:13" x14ac:dyDescent="0.25">
      <c r="A356" s="524"/>
      <c r="B356" s="575">
        <v>42234</v>
      </c>
      <c r="C356" s="524">
        <v>100</v>
      </c>
      <c r="D356" s="525">
        <v>18</v>
      </c>
      <c r="E356" s="526">
        <v>0</v>
      </c>
      <c r="F356" s="526">
        <f t="shared" si="103"/>
        <v>1800</v>
      </c>
      <c r="G356" s="523">
        <v>42347</v>
      </c>
      <c r="H356" s="542">
        <v>500</v>
      </c>
      <c r="I356" s="525">
        <v>16.149999999999999</v>
      </c>
      <c r="J356" s="526">
        <v>0.15</v>
      </c>
      <c r="K356" s="526">
        <f t="shared" si="104"/>
        <v>8074.8499999999995</v>
      </c>
      <c r="L356" s="524"/>
      <c r="M356" s="526"/>
    </row>
    <row r="357" spans="1:13" x14ac:dyDescent="0.25">
      <c r="A357" s="524"/>
      <c r="B357" s="575">
        <v>42235</v>
      </c>
      <c r="C357" s="524">
        <v>100</v>
      </c>
      <c r="D357" s="525">
        <v>17.78</v>
      </c>
      <c r="E357" s="526">
        <v>0</v>
      </c>
      <c r="F357" s="526">
        <f t="shared" si="103"/>
        <v>1778</v>
      </c>
      <c r="G357" s="523">
        <v>42353</v>
      </c>
      <c r="H357" s="542">
        <v>600</v>
      </c>
      <c r="I357" s="525">
        <v>14.95</v>
      </c>
      <c r="J357" s="526">
        <v>0.17</v>
      </c>
      <c r="K357" s="526">
        <f t="shared" si="104"/>
        <v>8969.83</v>
      </c>
      <c r="L357" s="524"/>
      <c r="M357" s="526"/>
    </row>
    <row r="358" spans="1:13" x14ac:dyDescent="0.25">
      <c r="A358" s="524"/>
      <c r="B358" s="575">
        <v>42235</v>
      </c>
      <c r="C358" s="524">
        <v>100</v>
      </c>
      <c r="D358" s="525">
        <v>17.68</v>
      </c>
      <c r="E358" s="526">
        <v>0</v>
      </c>
      <c r="F358" s="526">
        <f t="shared" si="103"/>
        <v>1768</v>
      </c>
      <c r="G358" s="523">
        <v>42354</v>
      </c>
      <c r="H358" s="542">
        <v>500</v>
      </c>
      <c r="I358" s="525">
        <v>14.32</v>
      </c>
      <c r="J358" s="526">
        <v>0.13</v>
      </c>
      <c r="K358" s="526">
        <f t="shared" si="104"/>
        <v>7159.87</v>
      </c>
      <c r="L358" s="524"/>
      <c r="M358" s="526"/>
    </row>
    <row r="359" spans="1:13" x14ac:dyDescent="0.25">
      <c r="A359" s="524"/>
      <c r="B359" s="575">
        <v>42240</v>
      </c>
      <c r="C359" s="524">
        <v>100</v>
      </c>
      <c r="D359" s="525">
        <v>16.649999999999999</v>
      </c>
      <c r="E359" s="526">
        <v>0</v>
      </c>
      <c r="F359" s="526">
        <f t="shared" si="103"/>
        <v>1664.9999999999998</v>
      </c>
      <c r="G359" s="523">
        <v>42361</v>
      </c>
      <c r="H359" s="542">
        <v>500</v>
      </c>
      <c r="I359" s="525">
        <v>12.83</v>
      </c>
      <c r="J359" s="526">
        <v>0.12</v>
      </c>
      <c r="K359" s="526">
        <f t="shared" si="104"/>
        <v>6414.88</v>
      </c>
      <c r="L359" s="524"/>
      <c r="M359" s="526"/>
    </row>
    <row r="360" spans="1:13" x14ac:dyDescent="0.25">
      <c r="A360" s="524"/>
      <c r="B360" s="575">
        <v>42240</v>
      </c>
      <c r="C360" s="524">
        <v>100</v>
      </c>
      <c r="D360" s="525">
        <v>16.100000000000001</v>
      </c>
      <c r="E360" s="526">
        <v>0</v>
      </c>
      <c r="F360" s="526">
        <f t="shared" si="103"/>
        <v>1610.0000000000002</v>
      </c>
      <c r="G360" s="523">
        <v>42362</v>
      </c>
      <c r="H360" s="542">
        <v>1222</v>
      </c>
      <c r="I360" s="525">
        <v>12.75</v>
      </c>
      <c r="J360" s="526">
        <v>0.28999999999999998</v>
      </c>
      <c r="K360" s="526">
        <f t="shared" si="104"/>
        <v>15580.21</v>
      </c>
      <c r="L360" s="524"/>
      <c r="M360" s="526"/>
    </row>
    <row r="361" spans="1:13" x14ac:dyDescent="0.25">
      <c r="A361" s="524"/>
      <c r="B361" s="575">
        <v>42257</v>
      </c>
      <c r="C361" s="524">
        <v>1500</v>
      </c>
      <c r="D361" s="525">
        <v>16.350000000000001</v>
      </c>
      <c r="E361" s="526">
        <v>0</v>
      </c>
      <c r="F361" s="526">
        <f t="shared" si="103"/>
        <v>24525.000000000004</v>
      </c>
      <c r="G361" s="523">
        <v>42367</v>
      </c>
      <c r="H361" s="542">
        <v>1000</v>
      </c>
      <c r="I361" s="525">
        <v>13.15</v>
      </c>
      <c r="J361" s="526">
        <v>0.24</v>
      </c>
      <c r="K361" s="526">
        <f t="shared" si="104"/>
        <v>13149.76</v>
      </c>
      <c r="L361" s="524"/>
      <c r="M361" s="526"/>
    </row>
    <row r="362" spans="1:13" x14ac:dyDescent="0.25">
      <c r="A362" s="524"/>
      <c r="B362" s="575">
        <v>42258</v>
      </c>
      <c r="C362" s="524">
        <v>100</v>
      </c>
      <c r="D362" s="525">
        <v>16.100000000000001</v>
      </c>
      <c r="E362" s="526">
        <v>0</v>
      </c>
      <c r="F362" s="526">
        <f t="shared" si="103"/>
        <v>1610.0000000000002</v>
      </c>
      <c r="G362" s="523">
        <v>42367</v>
      </c>
      <c r="H362" s="542">
        <v>2178</v>
      </c>
      <c r="I362" s="525">
        <v>13.75</v>
      </c>
      <c r="J362" s="526">
        <v>0.55000000000000004</v>
      </c>
      <c r="K362" s="526">
        <f>H362*I362-J362</f>
        <v>29946.95</v>
      </c>
      <c r="L362" s="524"/>
      <c r="M362" s="526"/>
    </row>
    <row r="363" spans="1:13" x14ac:dyDescent="0.25">
      <c r="A363" s="524"/>
      <c r="B363" s="575">
        <v>42261</v>
      </c>
      <c r="C363" s="524">
        <v>1000</v>
      </c>
      <c r="D363" s="525">
        <v>15.416</v>
      </c>
      <c r="E363" s="526">
        <v>0</v>
      </c>
      <c r="F363" s="526">
        <f t="shared" si="103"/>
        <v>15416</v>
      </c>
      <c r="G363" s="523">
        <v>42010</v>
      </c>
      <c r="H363" s="542">
        <v>1000</v>
      </c>
      <c r="I363" s="525">
        <v>12.63</v>
      </c>
      <c r="J363" s="526">
        <v>0.23</v>
      </c>
      <c r="K363" s="526">
        <f>H363*I363-J363</f>
        <v>12629.77</v>
      </c>
      <c r="L363" s="524"/>
      <c r="M363" s="526"/>
    </row>
    <row r="364" spans="1:13" x14ac:dyDescent="0.25">
      <c r="A364" s="524"/>
      <c r="B364" s="575">
        <v>42261</v>
      </c>
      <c r="C364" s="524">
        <v>1000</v>
      </c>
      <c r="D364" s="525">
        <v>15.1</v>
      </c>
      <c r="E364" s="526">
        <v>0</v>
      </c>
      <c r="F364" s="526">
        <f t="shared" si="103"/>
        <v>15100</v>
      </c>
      <c r="G364" s="624">
        <v>42374</v>
      </c>
      <c r="H364" s="542">
        <v>2000</v>
      </c>
      <c r="I364" s="525">
        <v>12.81</v>
      </c>
      <c r="J364" s="526">
        <v>0.47</v>
      </c>
      <c r="K364" s="526">
        <f t="shared" ref="K364:K376" si="105">H364*I364-J364</f>
        <v>25619.53</v>
      </c>
      <c r="L364" s="524"/>
      <c r="M364" s="526"/>
    </row>
    <row r="365" spans="1:13" x14ac:dyDescent="0.25">
      <c r="A365" s="524"/>
      <c r="B365" s="575">
        <v>42261</v>
      </c>
      <c r="C365" s="524">
        <v>200</v>
      </c>
      <c r="D365" s="525">
        <v>14.87</v>
      </c>
      <c r="E365" s="526">
        <v>0</v>
      </c>
      <c r="F365" s="526">
        <f t="shared" si="103"/>
        <v>2974</v>
      </c>
      <c r="G365" s="523">
        <v>42374</v>
      </c>
      <c r="H365" s="542">
        <v>1000</v>
      </c>
      <c r="I365" s="525">
        <v>12.82</v>
      </c>
      <c r="J365" s="526">
        <v>0.24</v>
      </c>
      <c r="K365" s="526">
        <f t="shared" si="105"/>
        <v>12819.76</v>
      </c>
      <c r="L365" s="524"/>
      <c r="M365" s="526"/>
    </row>
    <row r="366" spans="1:13" x14ac:dyDescent="0.25">
      <c r="A366" s="524"/>
      <c r="B366" s="575">
        <v>42261</v>
      </c>
      <c r="C366" s="524">
        <v>300</v>
      </c>
      <c r="D366" s="525">
        <v>14.87</v>
      </c>
      <c r="E366" s="526">
        <v>0</v>
      </c>
      <c r="F366" s="526">
        <f t="shared" si="103"/>
        <v>4461</v>
      </c>
      <c r="G366" s="523">
        <v>42398</v>
      </c>
      <c r="H366" s="542">
        <v>400</v>
      </c>
      <c r="I366" s="525">
        <v>9.5500000000000007</v>
      </c>
      <c r="J366" s="526">
        <v>7.0000000000000007E-2</v>
      </c>
      <c r="K366" s="526">
        <f t="shared" si="105"/>
        <v>3819.9300000000003</v>
      </c>
      <c r="L366" s="524"/>
      <c r="M366" s="526"/>
    </row>
    <row r="367" spans="1:13" x14ac:dyDescent="0.25">
      <c r="A367" s="524"/>
      <c r="B367" s="575">
        <v>42270</v>
      </c>
      <c r="C367" s="524">
        <v>478</v>
      </c>
      <c r="D367" s="525">
        <v>15.85</v>
      </c>
      <c r="E367" s="526">
        <v>0</v>
      </c>
      <c r="F367" s="526">
        <f t="shared" si="103"/>
        <v>7576.3</v>
      </c>
      <c r="G367" s="523">
        <v>42411</v>
      </c>
      <c r="H367" s="542">
        <v>500</v>
      </c>
      <c r="I367" s="525">
        <v>6.97</v>
      </c>
      <c r="J367" s="526">
        <v>0.08</v>
      </c>
      <c r="K367" s="526">
        <f t="shared" si="105"/>
        <v>3484.92</v>
      </c>
      <c r="L367" s="524"/>
      <c r="M367" s="526"/>
    </row>
    <row r="368" spans="1:13" ht="15" customHeight="1" x14ac:dyDescent="0.25">
      <c r="A368" s="524"/>
      <c r="B368" s="575">
        <v>42292</v>
      </c>
      <c r="C368" s="524">
        <v>500</v>
      </c>
      <c r="D368" s="525">
        <v>18.55</v>
      </c>
      <c r="E368" s="526">
        <v>0</v>
      </c>
      <c r="F368" s="526">
        <f t="shared" si="103"/>
        <v>9275</v>
      </c>
      <c r="G368" s="523">
        <v>42412</v>
      </c>
      <c r="H368" s="542">
        <v>200</v>
      </c>
      <c r="I368" s="525">
        <v>7.45</v>
      </c>
      <c r="J368" s="526">
        <v>0.03</v>
      </c>
      <c r="K368" s="526">
        <f t="shared" si="105"/>
        <v>1489.97</v>
      </c>
      <c r="L368" s="524"/>
      <c r="M368" s="526"/>
    </row>
    <row r="369" spans="1:13" x14ac:dyDescent="0.25">
      <c r="A369" s="524"/>
      <c r="B369" s="575">
        <v>42299</v>
      </c>
      <c r="C369" s="524">
        <v>500</v>
      </c>
      <c r="D369" s="525">
        <v>18.55</v>
      </c>
      <c r="E369" s="526">
        <v>0</v>
      </c>
      <c r="F369" s="526">
        <f t="shared" si="103"/>
        <v>9275</v>
      </c>
      <c r="G369" s="523">
        <v>42416</v>
      </c>
      <c r="H369" s="542">
        <v>500</v>
      </c>
      <c r="I369" s="525">
        <v>7.75</v>
      </c>
      <c r="J369" s="526">
        <v>0.08</v>
      </c>
      <c r="K369" s="526">
        <f t="shared" si="105"/>
        <v>3874.92</v>
      </c>
      <c r="L369" s="524"/>
      <c r="M369" s="526"/>
    </row>
    <row r="370" spans="1:13" x14ac:dyDescent="0.25">
      <c r="A370" s="524"/>
      <c r="B370" s="575">
        <v>42299</v>
      </c>
      <c r="C370" s="524">
        <v>500</v>
      </c>
      <c r="D370" s="525">
        <v>18.28</v>
      </c>
      <c r="E370" s="526">
        <v>0</v>
      </c>
      <c r="F370" s="526">
        <f t="shared" si="103"/>
        <v>9140</v>
      </c>
      <c r="G370" s="523">
        <v>42422</v>
      </c>
      <c r="H370" s="542">
        <v>2500</v>
      </c>
      <c r="I370" s="525">
        <v>7.47</v>
      </c>
      <c r="J370" s="526">
        <v>0.41</v>
      </c>
      <c r="K370" s="526">
        <f t="shared" si="105"/>
        <v>18674.59</v>
      </c>
      <c r="L370" s="524"/>
      <c r="M370" s="526"/>
    </row>
    <row r="371" spans="1:13" x14ac:dyDescent="0.25">
      <c r="A371" s="524"/>
      <c r="B371" s="575">
        <v>42299</v>
      </c>
      <c r="C371" s="524">
        <v>1000</v>
      </c>
      <c r="D371" s="525">
        <v>18.100000000000001</v>
      </c>
      <c r="E371" s="526">
        <v>0</v>
      </c>
      <c r="F371" s="526">
        <f t="shared" si="103"/>
        <v>18100</v>
      </c>
      <c r="G371" s="523">
        <v>42422</v>
      </c>
      <c r="H371" s="542">
        <v>1000</v>
      </c>
      <c r="I371" s="525">
        <v>7.49</v>
      </c>
      <c r="J371" s="526">
        <v>0.16</v>
      </c>
      <c r="K371" s="526">
        <f t="shared" si="105"/>
        <v>7489.84</v>
      </c>
      <c r="L371" s="524"/>
      <c r="M371" s="526"/>
    </row>
    <row r="372" spans="1:13" x14ac:dyDescent="0.25">
      <c r="A372" s="524"/>
      <c r="B372" s="639">
        <v>42306</v>
      </c>
      <c r="C372" s="524">
        <v>660</v>
      </c>
      <c r="D372" s="525">
        <v>17.8</v>
      </c>
      <c r="E372" s="526">
        <v>0</v>
      </c>
      <c r="F372" s="526">
        <f t="shared" si="103"/>
        <v>11748</v>
      </c>
      <c r="G372" s="523">
        <v>42426</v>
      </c>
      <c r="H372" s="542">
        <v>900</v>
      </c>
      <c r="I372" s="525">
        <v>7.7</v>
      </c>
      <c r="J372" s="526">
        <v>0.15</v>
      </c>
      <c r="K372" s="526">
        <f t="shared" si="105"/>
        <v>6929.85</v>
      </c>
      <c r="L372" s="524"/>
      <c r="M372" s="526"/>
    </row>
    <row r="373" spans="1:13" ht="30" x14ac:dyDescent="0.25">
      <c r="A373" s="524"/>
      <c r="B373" s="639"/>
      <c r="C373" s="524">
        <v>340</v>
      </c>
      <c r="D373" s="525">
        <v>17.8</v>
      </c>
      <c r="E373" s="526">
        <v>0</v>
      </c>
      <c r="F373" s="526">
        <f t="shared" si="103"/>
        <v>6052</v>
      </c>
      <c r="G373" s="642" t="s">
        <v>184</v>
      </c>
      <c r="H373" s="542">
        <v>500</v>
      </c>
      <c r="I373" s="525">
        <v>7.73</v>
      </c>
      <c r="J373" s="526">
        <v>0.08</v>
      </c>
      <c r="K373" s="526">
        <f t="shared" si="105"/>
        <v>3864.92</v>
      </c>
      <c r="L373" s="524"/>
      <c r="M373" s="526"/>
    </row>
    <row r="374" spans="1:13" x14ac:dyDescent="0.25">
      <c r="A374" s="524"/>
      <c r="B374" s="575">
        <v>42312</v>
      </c>
      <c r="C374" s="625">
        <v>500</v>
      </c>
      <c r="D374" s="622">
        <v>17.559999999999999</v>
      </c>
      <c r="E374" s="623">
        <v>6.95</v>
      </c>
      <c r="F374" s="623">
        <f t="shared" si="103"/>
        <v>8786.9500000000007</v>
      </c>
      <c r="G374" s="642"/>
      <c r="H374" s="542">
        <v>500</v>
      </c>
      <c r="I374" s="525">
        <v>7.96</v>
      </c>
      <c r="J374" s="526">
        <v>0.09</v>
      </c>
      <c r="K374" s="526">
        <f t="shared" si="105"/>
        <v>3979.91</v>
      </c>
      <c r="L374" s="524"/>
      <c r="M374" s="526"/>
    </row>
    <row r="375" spans="1:13" x14ac:dyDescent="0.25">
      <c r="A375" s="524"/>
      <c r="B375" s="575">
        <v>42313</v>
      </c>
      <c r="C375" s="524">
        <v>3000</v>
      </c>
      <c r="D375" s="525">
        <v>19.05</v>
      </c>
      <c r="E375" s="526">
        <v>0</v>
      </c>
      <c r="F375" s="526">
        <f t="shared" si="103"/>
        <v>57150</v>
      </c>
      <c r="G375" s="642"/>
      <c r="H375" s="542">
        <v>500</v>
      </c>
      <c r="I375" s="525">
        <v>8.0299999999999994</v>
      </c>
      <c r="J375" s="526">
        <v>0.09</v>
      </c>
      <c r="K375" s="526">
        <f t="shared" si="105"/>
        <v>4014.9099999999994</v>
      </c>
      <c r="L375" s="524"/>
      <c r="M375" s="525"/>
    </row>
    <row r="376" spans="1:13" x14ac:dyDescent="0.25">
      <c r="A376" s="524"/>
      <c r="B376" s="575">
        <v>42320</v>
      </c>
      <c r="C376" s="524">
        <v>500</v>
      </c>
      <c r="D376" s="525">
        <v>18.079999999999998</v>
      </c>
      <c r="E376" s="526">
        <v>0</v>
      </c>
      <c r="F376" s="526">
        <f t="shared" si="103"/>
        <v>9040</v>
      </c>
      <c r="G376" s="642"/>
      <c r="H376" s="542">
        <v>1500</v>
      </c>
      <c r="I376" s="525">
        <v>8.1</v>
      </c>
      <c r="J376" s="526">
        <v>0.26</v>
      </c>
      <c r="K376" s="526">
        <f t="shared" si="105"/>
        <v>12149.74</v>
      </c>
      <c r="L376" s="524"/>
      <c r="M376" s="526"/>
    </row>
    <row r="377" spans="1:13" x14ac:dyDescent="0.25">
      <c r="A377" s="524"/>
      <c r="B377" s="575">
        <v>42320</v>
      </c>
      <c r="C377" s="524">
        <v>1000</v>
      </c>
      <c r="D377" s="525">
        <v>18.05</v>
      </c>
      <c r="E377" s="526">
        <v>0</v>
      </c>
      <c r="F377" s="526">
        <f t="shared" si="103"/>
        <v>18050</v>
      </c>
      <c r="G377" s="523">
        <v>42429</v>
      </c>
      <c r="H377" s="542">
        <v>1000</v>
      </c>
      <c r="I377" s="525">
        <v>8.5399999999999991</v>
      </c>
      <c r="J377" s="526">
        <v>0.19</v>
      </c>
      <c r="K377" s="526">
        <f>H377*I377-J377</f>
        <v>8539.81</v>
      </c>
      <c r="L377" s="524"/>
      <c r="M377" s="626"/>
    </row>
    <row r="378" spans="1:13" x14ac:dyDescent="0.25">
      <c r="A378" s="524"/>
      <c r="B378" s="575">
        <v>42320</v>
      </c>
      <c r="C378" s="524">
        <v>1000</v>
      </c>
      <c r="D378" s="525">
        <v>17.82</v>
      </c>
      <c r="E378" s="526">
        <v>0</v>
      </c>
      <c r="F378" s="526">
        <f t="shared" si="103"/>
        <v>17820</v>
      </c>
      <c r="G378" s="523">
        <v>42429</v>
      </c>
      <c r="H378" s="542">
        <v>500</v>
      </c>
      <c r="I378" s="525">
        <v>7.95</v>
      </c>
      <c r="J378" s="526">
        <v>0.09</v>
      </c>
      <c r="K378" s="526">
        <f>H378*I378-J378</f>
        <v>3974.91</v>
      </c>
      <c r="L378" s="524"/>
      <c r="M378" s="526"/>
    </row>
    <row r="379" spans="1:13" x14ac:dyDescent="0.25">
      <c r="A379" s="524"/>
      <c r="B379" s="575">
        <v>42328</v>
      </c>
      <c r="C379" s="524">
        <v>3078</v>
      </c>
      <c r="D379" s="525">
        <v>17.47</v>
      </c>
      <c r="E379" s="526">
        <v>0</v>
      </c>
      <c r="F379" s="526">
        <f t="shared" si="103"/>
        <v>53772.659999999996</v>
      </c>
      <c r="G379" s="523">
        <v>42429</v>
      </c>
      <c r="H379" s="542">
        <v>500</v>
      </c>
      <c r="I379" s="525">
        <v>7.97</v>
      </c>
      <c r="J379" s="526">
        <v>0.09</v>
      </c>
      <c r="K379" s="526">
        <f t="shared" ref="K379:K438" si="106">H379*I379-J379</f>
        <v>3984.91</v>
      </c>
      <c r="L379" s="524"/>
      <c r="M379" s="526"/>
    </row>
    <row r="380" spans="1:13" x14ac:dyDescent="0.25">
      <c r="A380" s="524"/>
      <c r="B380" s="575">
        <v>42340</v>
      </c>
      <c r="C380" s="524">
        <v>3078</v>
      </c>
      <c r="D380" s="525">
        <v>17.739999999999998</v>
      </c>
      <c r="E380" s="526">
        <v>0</v>
      </c>
      <c r="F380" s="526">
        <f t="shared" si="103"/>
        <v>54603.719999999994</v>
      </c>
      <c r="G380" s="523">
        <v>42430</v>
      </c>
      <c r="H380" s="542">
        <v>500</v>
      </c>
      <c r="I380" s="525">
        <v>7.85</v>
      </c>
      <c r="J380" s="526">
        <v>0.09</v>
      </c>
      <c r="K380" s="526">
        <f t="shared" si="106"/>
        <v>3924.91</v>
      </c>
      <c r="L380" s="524"/>
      <c r="M380" s="526"/>
    </row>
    <row r="381" spans="1:13" x14ac:dyDescent="0.25">
      <c r="A381" s="524"/>
      <c r="B381" s="575">
        <v>42340</v>
      </c>
      <c r="C381" s="524">
        <v>500</v>
      </c>
      <c r="D381" s="525">
        <v>17.5</v>
      </c>
      <c r="E381" s="526">
        <v>0</v>
      </c>
      <c r="F381" s="526">
        <f t="shared" si="103"/>
        <v>8750</v>
      </c>
      <c r="G381" s="523">
        <v>42430</v>
      </c>
      <c r="H381" s="542">
        <v>500</v>
      </c>
      <c r="I381" s="525">
        <v>8.0299999999999994</v>
      </c>
      <c r="J381" s="526">
        <v>0.09</v>
      </c>
      <c r="K381" s="526">
        <f t="shared" si="106"/>
        <v>4014.9099999999994</v>
      </c>
      <c r="L381" s="526"/>
      <c r="M381" s="526"/>
    </row>
    <row r="382" spans="1:13" x14ac:dyDescent="0.25">
      <c r="A382" s="524"/>
      <c r="B382" s="575">
        <v>42345</v>
      </c>
      <c r="C382" s="524">
        <v>100</v>
      </c>
      <c r="D382" s="525">
        <v>16.7</v>
      </c>
      <c r="E382" s="526">
        <v>0</v>
      </c>
      <c r="F382" s="526">
        <f t="shared" si="103"/>
        <v>1670</v>
      </c>
      <c r="G382" s="523">
        <v>42431</v>
      </c>
      <c r="H382" s="542">
        <v>500</v>
      </c>
      <c r="I382" s="525">
        <v>8.3800000000000008</v>
      </c>
      <c r="J382" s="526">
        <v>0.09</v>
      </c>
      <c r="K382" s="526">
        <f t="shared" si="106"/>
        <v>4189.91</v>
      </c>
      <c r="L382" s="526"/>
      <c r="M382" s="526"/>
    </row>
    <row r="383" spans="1:13" x14ac:dyDescent="0.25">
      <c r="A383" s="524"/>
      <c r="B383" s="575">
        <v>42345</v>
      </c>
      <c r="C383" s="524">
        <v>500</v>
      </c>
      <c r="D383" s="525">
        <v>16.850000000000001</v>
      </c>
      <c r="E383" s="526">
        <v>0</v>
      </c>
      <c r="F383" s="526">
        <f t="shared" si="103"/>
        <v>8425</v>
      </c>
      <c r="G383" s="523">
        <v>42431</v>
      </c>
      <c r="H383" s="542">
        <v>500</v>
      </c>
      <c r="I383" s="525">
        <v>8.58</v>
      </c>
      <c r="J383" s="526">
        <v>0.09</v>
      </c>
      <c r="K383" s="526">
        <f t="shared" si="106"/>
        <v>4289.91</v>
      </c>
      <c r="L383" s="524"/>
      <c r="M383" s="526"/>
    </row>
    <row r="384" spans="1:13" ht="30" x14ac:dyDescent="0.25">
      <c r="A384" s="524"/>
      <c r="B384" s="575">
        <v>42347</v>
      </c>
      <c r="C384" s="524">
        <v>500</v>
      </c>
      <c r="D384" s="525">
        <v>15.84</v>
      </c>
      <c r="E384" s="526">
        <v>0</v>
      </c>
      <c r="F384" s="526">
        <f t="shared" si="103"/>
        <v>7920</v>
      </c>
      <c r="G384" s="641" t="s">
        <v>186</v>
      </c>
      <c r="H384" s="542">
        <v>400</v>
      </c>
      <c r="I384" s="525">
        <v>9.09</v>
      </c>
      <c r="J384" s="526">
        <v>0.1</v>
      </c>
      <c r="K384" s="526">
        <f t="shared" si="106"/>
        <v>3635.9</v>
      </c>
      <c r="L384" s="524"/>
      <c r="M384" s="526"/>
    </row>
    <row r="385" spans="1:13" x14ac:dyDescent="0.25">
      <c r="A385" s="524"/>
      <c r="B385" s="575">
        <v>42348</v>
      </c>
      <c r="C385" s="524">
        <v>500</v>
      </c>
      <c r="D385" s="525">
        <v>14.78</v>
      </c>
      <c r="E385" s="526">
        <v>0</v>
      </c>
      <c r="F385" s="526">
        <f t="shared" si="103"/>
        <v>7390</v>
      </c>
      <c r="G385" s="641"/>
      <c r="H385" s="542">
        <v>100</v>
      </c>
      <c r="I385" s="525">
        <v>9.09</v>
      </c>
      <c r="J385" s="526">
        <v>0</v>
      </c>
      <c r="K385" s="526">
        <f t="shared" si="106"/>
        <v>909</v>
      </c>
      <c r="L385" s="524"/>
      <c r="M385" s="526"/>
    </row>
    <row r="386" spans="1:13" x14ac:dyDescent="0.25">
      <c r="A386" s="524"/>
      <c r="B386" s="575">
        <v>42352</v>
      </c>
      <c r="C386" s="524">
        <v>100</v>
      </c>
      <c r="D386" s="525">
        <v>14.57</v>
      </c>
      <c r="E386" s="526">
        <v>0</v>
      </c>
      <c r="F386" s="526">
        <f t="shared" si="103"/>
        <v>1457</v>
      </c>
      <c r="G386" s="641"/>
      <c r="H386" s="542">
        <v>500</v>
      </c>
      <c r="I386" s="525">
        <v>8.81</v>
      </c>
      <c r="J386" s="526">
        <v>0.1</v>
      </c>
      <c r="K386" s="526">
        <f t="shared" si="106"/>
        <v>4404.8999999999996</v>
      </c>
      <c r="L386" s="524"/>
      <c r="M386" s="526"/>
    </row>
    <row r="387" spans="1:13" x14ac:dyDescent="0.25">
      <c r="A387" s="524"/>
      <c r="B387" s="575">
        <v>42355</v>
      </c>
      <c r="C387" s="524">
        <v>500</v>
      </c>
      <c r="D387" s="525">
        <v>13.89</v>
      </c>
      <c r="E387" s="526">
        <v>0</v>
      </c>
      <c r="F387" s="526">
        <f t="shared" si="103"/>
        <v>6945</v>
      </c>
      <c r="G387" s="523">
        <v>42432</v>
      </c>
      <c r="H387" s="542">
        <v>600</v>
      </c>
      <c r="I387" s="525">
        <v>9.65</v>
      </c>
      <c r="J387" s="526">
        <v>0.13</v>
      </c>
      <c r="K387" s="526">
        <f t="shared" si="106"/>
        <v>5789.87</v>
      </c>
      <c r="L387" s="524"/>
      <c r="M387" s="526"/>
    </row>
    <row r="388" spans="1:13" x14ac:dyDescent="0.25">
      <c r="A388" s="524"/>
      <c r="B388" s="575">
        <v>42360</v>
      </c>
      <c r="C388" s="524">
        <v>500</v>
      </c>
      <c r="D388" s="525">
        <v>12.95</v>
      </c>
      <c r="E388" s="526">
        <v>0</v>
      </c>
      <c r="F388" s="526">
        <f t="shared" si="103"/>
        <v>6475</v>
      </c>
      <c r="G388" s="523">
        <v>42433</v>
      </c>
      <c r="H388" s="542">
        <v>600</v>
      </c>
      <c r="I388" s="525">
        <v>10.45</v>
      </c>
      <c r="J388" s="526">
        <v>0.14000000000000001</v>
      </c>
      <c r="K388" s="526">
        <f t="shared" si="106"/>
        <v>6269.86</v>
      </c>
      <c r="L388" s="524"/>
      <c r="M388" s="526"/>
    </row>
    <row r="389" spans="1:13" x14ac:dyDescent="0.25">
      <c r="A389" s="524"/>
      <c r="B389" s="575">
        <v>42361</v>
      </c>
      <c r="C389" s="524">
        <v>500</v>
      </c>
      <c r="D389" s="525">
        <v>12.75</v>
      </c>
      <c r="E389" s="526">
        <v>0</v>
      </c>
      <c r="F389" s="526">
        <f t="shared" si="103"/>
        <v>6375</v>
      </c>
      <c r="G389" s="523">
        <v>42440</v>
      </c>
      <c r="H389" s="542">
        <v>400</v>
      </c>
      <c r="I389" s="525">
        <v>11.25</v>
      </c>
      <c r="J389" s="526">
        <v>0.1</v>
      </c>
      <c r="K389" s="526">
        <f t="shared" si="106"/>
        <v>4499.8999999999996</v>
      </c>
      <c r="L389" s="524"/>
      <c r="M389" s="526"/>
    </row>
    <row r="390" spans="1:13" ht="15" customHeight="1" x14ac:dyDescent="0.25">
      <c r="A390" s="524"/>
      <c r="B390" s="575">
        <v>42361</v>
      </c>
      <c r="C390" s="524">
        <v>500</v>
      </c>
      <c r="D390" s="525">
        <v>12.8</v>
      </c>
      <c r="E390" s="526">
        <v>0</v>
      </c>
      <c r="F390" s="526">
        <f t="shared" si="103"/>
        <v>6400</v>
      </c>
      <c r="G390" s="523">
        <v>42446</v>
      </c>
      <c r="H390" s="542">
        <v>1500</v>
      </c>
      <c r="I390" s="525">
        <v>11.49</v>
      </c>
      <c r="J390" s="526">
        <v>0.38</v>
      </c>
      <c r="K390" s="526">
        <f t="shared" si="106"/>
        <v>17234.62</v>
      </c>
      <c r="L390" s="524"/>
      <c r="M390" s="526"/>
    </row>
    <row r="391" spans="1:13" x14ac:dyDescent="0.25">
      <c r="A391" s="524"/>
      <c r="B391" s="575">
        <v>42361</v>
      </c>
      <c r="C391" s="524">
        <v>1000</v>
      </c>
      <c r="D391" s="525">
        <v>12.67</v>
      </c>
      <c r="E391" s="526">
        <v>0</v>
      </c>
      <c r="F391" s="526">
        <f t="shared" si="103"/>
        <v>12670</v>
      </c>
      <c r="G391" s="523">
        <v>42447</v>
      </c>
      <c r="H391" s="542">
        <v>1500</v>
      </c>
      <c r="I391" s="525">
        <v>11.44</v>
      </c>
      <c r="J391" s="526">
        <v>0.37</v>
      </c>
      <c r="K391" s="526">
        <f t="shared" si="106"/>
        <v>17159.63</v>
      </c>
      <c r="L391" s="524"/>
      <c r="M391" s="526"/>
    </row>
    <row r="392" spans="1:13" x14ac:dyDescent="0.25">
      <c r="A392" s="524"/>
      <c r="B392" s="575">
        <v>42361</v>
      </c>
      <c r="C392" s="524">
        <v>222</v>
      </c>
      <c r="D392" s="525">
        <v>12.44</v>
      </c>
      <c r="E392" s="526">
        <v>0</v>
      </c>
      <c r="F392" s="526">
        <f t="shared" si="103"/>
        <v>2761.68</v>
      </c>
      <c r="G392" s="523">
        <v>42447</v>
      </c>
      <c r="H392" s="542">
        <v>500</v>
      </c>
      <c r="I392" s="525">
        <v>11.484999999999999</v>
      </c>
      <c r="J392" s="526">
        <v>0.13</v>
      </c>
      <c r="K392" s="526">
        <f t="shared" si="106"/>
        <v>5742.37</v>
      </c>
      <c r="L392" s="524"/>
      <c r="M392" s="526"/>
    </row>
    <row r="393" spans="1:13" x14ac:dyDescent="0.25">
      <c r="A393" s="524"/>
      <c r="B393" s="575">
        <v>42367</v>
      </c>
      <c r="C393" s="524">
        <v>2178</v>
      </c>
      <c r="D393" s="525">
        <v>13.68</v>
      </c>
      <c r="E393" s="526">
        <v>0</v>
      </c>
      <c r="F393" s="526">
        <f t="shared" si="103"/>
        <v>29795.040000000001</v>
      </c>
      <c r="G393" s="640">
        <v>42447</v>
      </c>
      <c r="H393" s="542">
        <v>650</v>
      </c>
      <c r="I393" s="525">
        <v>11.56</v>
      </c>
      <c r="J393" s="526">
        <v>0.25</v>
      </c>
      <c r="K393" s="526">
        <f t="shared" si="106"/>
        <v>7513.75</v>
      </c>
      <c r="L393" s="524"/>
      <c r="M393" s="526"/>
    </row>
    <row r="394" spans="1:13" x14ac:dyDescent="0.25">
      <c r="A394" s="524"/>
      <c r="B394" s="575">
        <v>42369</v>
      </c>
      <c r="C394" s="524">
        <v>2500</v>
      </c>
      <c r="D394" s="525">
        <v>13.04</v>
      </c>
      <c r="E394" s="526">
        <v>0</v>
      </c>
      <c r="F394" s="526">
        <f t="shared" si="103"/>
        <v>32599.999999999996</v>
      </c>
      <c r="G394" s="640"/>
      <c r="H394" s="542">
        <v>350</v>
      </c>
      <c r="I394" s="525">
        <v>11.56</v>
      </c>
      <c r="J394" s="526">
        <v>0</v>
      </c>
      <c r="K394" s="526">
        <f t="shared" si="106"/>
        <v>4046</v>
      </c>
      <c r="L394" s="524"/>
      <c r="M394" s="526"/>
    </row>
    <row r="395" spans="1:13" x14ac:dyDescent="0.25">
      <c r="A395" s="524"/>
      <c r="B395" s="575">
        <v>42008</v>
      </c>
      <c r="C395" s="524">
        <v>2000</v>
      </c>
      <c r="D395" s="525">
        <v>13.01</v>
      </c>
      <c r="E395" s="526">
        <v>0</v>
      </c>
      <c r="F395" s="526">
        <f t="shared" si="103"/>
        <v>26020</v>
      </c>
      <c r="G395" s="523">
        <v>42447</v>
      </c>
      <c r="H395" s="542">
        <v>1000</v>
      </c>
      <c r="I395" s="525">
        <v>11.62</v>
      </c>
      <c r="J395" s="526">
        <v>0.25</v>
      </c>
      <c r="K395" s="526">
        <f t="shared" si="106"/>
        <v>11619.75</v>
      </c>
      <c r="L395" s="524"/>
      <c r="M395" s="526"/>
    </row>
    <row r="396" spans="1:13" x14ac:dyDescent="0.25">
      <c r="A396" s="524"/>
      <c r="B396" s="575">
        <v>42009</v>
      </c>
      <c r="C396" s="524">
        <v>500</v>
      </c>
      <c r="D396" s="525">
        <v>12.62</v>
      </c>
      <c r="E396" s="526">
        <v>0</v>
      </c>
      <c r="F396" s="526">
        <f t="shared" si="103"/>
        <v>6310</v>
      </c>
      <c r="G396" s="523">
        <v>42451</v>
      </c>
      <c r="H396" s="542">
        <v>1000</v>
      </c>
      <c r="I396" s="525">
        <v>11.45</v>
      </c>
      <c r="J396" s="526">
        <v>0.25</v>
      </c>
      <c r="K396" s="526">
        <f t="shared" si="106"/>
        <v>11449.75</v>
      </c>
      <c r="L396" s="524"/>
      <c r="M396" s="526"/>
    </row>
    <row r="397" spans="1:13" ht="15" customHeight="1" x14ac:dyDescent="0.25">
      <c r="A397" s="524"/>
      <c r="B397" s="575">
        <v>42009</v>
      </c>
      <c r="C397" s="524">
        <v>500</v>
      </c>
      <c r="D397" s="525">
        <v>12.45</v>
      </c>
      <c r="E397" s="526">
        <v>0</v>
      </c>
      <c r="F397" s="526">
        <f t="shared" si="103"/>
        <v>6225</v>
      </c>
      <c r="G397" s="523">
        <v>42451</v>
      </c>
      <c r="H397" s="542">
        <v>50</v>
      </c>
      <c r="I397" s="525">
        <v>11.28</v>
      </c>
      <c r="J397" s="526">
        <v>0.01</v>
      </c>
      <c r="K397" s="526">
        <f t="shared" si="106"/>
        <v>563.99</v>
      </c>
      <c r="L397" s="524"/>
      <c r="M397" s="526"/>
    </row>
    <row r="398" spans="1:13" x14ac:dyDescent="0.25">
      <c r="A398" s="524"/>
      <c r="B398" s="627">
        <v>42374</v>
      </c>
      <c r="C398" s="524">
        <v>2000</v>
      </c>
      <c r="D398" s="525">
        <v>12.73</v>
      </c>
      <c r="E398" s="526">
        <v>0</v>
      </c>
      <c r="F398" s="526">
        <f t="shared" ref="F398:F461" si="107">C398*D398+E398</f>
        <v>25460</v>
      </c>
      <c r="G398" s="523">
        <v>42459</v>
      </c>
      <c r="H398" s="542">
        <v>2000</v>
      </c>
      <c r="I398" s="525">
        <v>10.75</v>
      </c>
      <c r="J398" s="526">
        <v>0.47</v>
      </c>
      <c r="K398" s="526">
        <f t="shared" si="106"/>
        <v>21499.53</v>
      </c>
      <c r="L398" s="524"/>
      <c r="M398" s="526"/>
    </row>
    <row r="399" spans="1:13" x14ac:dyDescent="0.25">
      <c r="A399" s="524"/>
      <c r="B399" s="575">
        <v>42375</v>
      </c>
      <c r="C399" s="524">
        <v>1000</v>
      </c>
      <c r="D399" s="525">
        <v>12.5</v>
      </c>
      <c r="E399" s="526">
        <v>0</v>
      </c>
      <c r="F399" s="526">
        <f t="shared" si="107"/>
        <v>12500</v>
      </c>
      <c r="G399" s="523">
        <v>42460</v>
      </c>
      <c r="H399" s="542">
        <v>1600</v>
      </c>
      <c r="I399" s="525">
        <v>10.95</v>
      </c>
      <c r="J399" s="526">
        <v>2.88</v>
      </c>
      <c r="K399" s="526">
        <f t="shared" si="106"/>
        <v>17517.12</v>
      </c>
      <c r="L399" s="524"/>
      <c r="M399" s="526"/>
    </row>
    <row r="400" spans="1:13" x14ac:dyDescent="0.25">
      <c r="A400" s="524"/>
      <c r="B400" s="575">
        <v>42375</v>
      </c>
      <c r="C400" s="524">
        <v>1000</v>
      </c>
      <c r="D400" s="525">
        <v>11.7</v>
      </c>
      <c r="E400" s="526">
        <v>0</v>
      </c>
      <c r="F400" s="526">
        <f t="shared" si="107"/>
        <v>11700</v>
      </c>
      <c r="G400" s="523">
        <v>42461</v>
      </c>
      <c r="H400" s="542">
        <v>2000</v>
      </c>
      <c r="I400" s="525">
        <v>10.52</v>
      </c>
      <c r="J400" s="526">
        <v>0.46</v>
      </c>
      <c r="K400" s="526">
        <f t="shared" si="106"/>
        <v>21039.54</v>
      </c>
      <c r="L400" s="524"/>
      <c r="M400" s="526"/>
    </row>
    <row r="401" spans="1:13" x14ac:dyDescent="0.25">
      <c r="A401" s="524"/>
      <c r="B401" s="575">
        <v>42402</v>
      </c>
      <c r="C401" s="524">
        <v>400</v>
      </c>
      <c r="D401" s="525">
        <v>9.1</v>
      </c>
      <c r="E401" s="526">
        <v>0</v>
      </c>
      <c r="F401" s="526">
        <f t="shared" si="107"/>
        <v>3640</v>
      </c>
      <c r="G401" s="523">
        <v>42461</v>
      </c>
      <c r="H401" s="542">
        <v>2000</v>
      </c>
      <c r="I401" s="525">
        <v>10.55</v>
      </c>
      <c r="J401" s="526">
        <v>0.46</v>
      </c>
      <c r="K401" s="526">
        <f t="shared" si="106"/>
        <v>21099.54</v>
      </c>
      <c r="L401" s="524"/>
      <c r="M401" s="526"/>
    </row>
    <row r="402" spans="1:13" x14ac:dyDescent="0.25">
      <c r="A402" s="524"/>
      <c r="B402" s="575">
        <v>42411</v>
      </c>
      <c r="C402" s="524">
        <v>500</v>
      </c>
      <c r="D402" s="525">
        <v>6.835</v>
      </c>
      <c r="E402" s="526">
        <v>0</v>
      </c>
      <c r="F402" s="526">
        <f t="shared" si="107"/>
        <v>3417.5</v>
      </c>
      <c r="G402" s="523">
        <v>42465</v>
      </c>
      <c r="H402" s="542">
        <v>100</v>
      </c>
      <c r="I402" s="525">
        <v>10.75</v>
      </c>
      <c r="J402" s="526">
        <v>0.02</v>
      </c>
      <c r="K402" s="526">
        <f t="shared" si="106"/>
        <v>1074.98</v>
      </c>
      <c r="L402" s="524"/>
      <c r="M402" s="526"/>
    </row>
    <row r="403" spans="1:13" x14ac:dyDescent="0.25">
      <c r="A403" s="524"/>
      <c r="B403" s="575">
        <v>42412</v>
      </c>
      <c r="C403" s="524">
        <v>200</v>
      </c>
      <c r="D403" s="525">
        <v>7.23</v>
      </c>
      <c r="E403" s="526">
        <v>0</v>
      </c>
      <c r="F403" s="526">
        <f t="shared" si="107"/>
        <v>1446</v>
      </c>
      <c r="G403" s="523">
        <v>42468</v>
      </c>
      <c r="H403" s="542">
        <v>1000</v>
      </c>
      <c r="I403" s="525">
        <v>11.77</v>
      </c>
      <c r="J403" s="526">
        <v>0.26</v>
      </c>
      <c r="K403" s="526">
        <f t="shared" si="106"/>
        <v>11769.74</v>
      </c>
      <c r="L403" s="524"/>
      <c r="M403" s="526"/>
    </row>
    <row r="404" spans="1:13" x14ac:dyDescent="0.25">
      <c r="A404" s="524"/>
      <c r="B404" s="575">
        <v>42416</v>
      </c>
      <c r="C404" s="524">
        <v>500</v>
      </c>
      <c r="D404" s="525">
        <v>7.5</v>
      </c>
      <c r="E404" s="526">
        <v>0</v>
      </c>
      <c r="F404" s="526">
        <f t="shared" si="107"/>
        <v>3750</v>
      </c>
      <c r="G404" s="640">
        <v>42472</v>
      </c>
      <c r="H404" s="542">
        <v>420</v>
      </c>
      <c r="I404" s="525">
        <v>13.35</v>
      </c>
      <c r="J404" s="526">
        <v>0.15</v>
      </c>
      <c r="K404" s="526">
        <f t="shared" si="106"/>
        <v>5606.85</v>
      </c>
      <c r="L404" s="524"/>
      <c r="M404" s="526"/>
    </row>
    <row r="405" spans="1:13" ht="30" x14ac:dyDescent="0.25">
      <c r="A405" s="524"/>
      <c r="B405" s="643" t="s">
        <v>182</v>
      </c>
      <c r="C405" s="524">
        <v>3000</v>
      </c>
      <c r="D405" s="525">
        <v>7.55</v>
      </c>
      <c r="E405" s="526">
        <v>0</v>
      </c>
      <c r="F405" s="526">
        <f t="shared" si="107"/>
        <v>22650</v>
      </c>
      <c r="G405" s="640"/>
      <c r="H405" s="542">
        <v>80</v>
      </c>
      <c r="I405" s="525">
        <v>13.35</v>
      </c>
      <c r="J405" s="526">
        <v>0</v>
      </c>
      <c r="K405" s="526">
        <f t="shared" si="106"/>
        <v>1068</v>
      </c>
      <c r="L405" s="524"/>
      <c r="M405" s="526"/>
    </row>
    <row r="406" spans="1:13" x14ac:dyDescent="0.25">
      <c r="A406" s="524"/>
      <c r="B406" s="643"/>
      <c r="C406" s="524">
        <v>500</v>
      </c>
      <c r="D406" s="525">
        <v>6.75</v>
      </c>
      <c r="E406" s="526">
        <v>0</v>
      </c>
      <c r="F406" s="526">
        <f t="shared" si="107"/>
        <v>3375</v>
      </c>
      <c r="G406" s="523">
        <v>42472</v>
      </c>
      <c r="H406" s="542">
        <v>500</v>
      </c>
      <c r="I406" s="525">
        <v>13.15</v>
      </c>
      <c r="J406" s="526">
        <v>0.14000000000000001</v>
      </c>
      <c r="K406" s="526">
        <f t="shared" si="106"/>
        <v>6574.86</v>
      </c>
      <c r="L406" s="524"/>
      <c r="M406" s="526"/>
    </row>
    <row r="407" spans="1:13" ht="15" customHeight="1" x14ac:dyDescent="0.25">
      <c r="A407" s="524"/>
      <c r="B407" s="643"/>
      <c r="C407" s="524">
        <v>300</v>
      </c>
      <c r="D407" s="525">
        <v>6.75</v>
      </c>
      <c r="E407" s="526">
        <v>0</v>
      </c>
      <c r="F407" s="526">
        <f t="shared" si="107"/>
        <v>2025</v>
      </c>
      <c r="G407" s="523">
        <v>42472</v>
      </c>
      <c r="H407" s="542">
        <v>500</v>
      </c>
      <c r="I407" s="525">
        <v>12.92</v>
      </c>
      <c r="J407" s="526">
        <v>0.14000000000000001</v>
      </c>
      <c r="K407" s="526">
        <f t="shared" si="106"/>
        <v>6459.86</v>
      </c>
      <c r="L407" s="524"/>
      <c r="M407" s="526"/>
    </row>
    <row r="408" spans="1:13" x14ac:dyDescent="0.25">
      <c r="A408" s="524"/>
      <c r="B408" s="575">
        <v>42426</v>
      </c>
      <c r="C408" s="524">
        <v>600</v>
      </c>
      <c r="D408" s="525">
        <v>7.63</v>
      </c>
      <c r="E408" s="526">
        <v>0</v>
      </c>
      <c r="F408" s="526">
        <f t="shared" si="107"/>
        <v>4578</v>
      </c>
      <c r="G408" s="523">
        <v>42472</v>
      </c>
      <c r="H408" s="542">
        <v>500</v>
      </c>
      <c r="I408" s="525">
        <v>12.59</v>
      </c>
      <c r="J408" s="526">
        <v>0.14000000000000001</v>
      </c>
      <c r="K408" s="526">
        <f t="shared" si="106"/>
        <v>6294.86</v>
      </c>
      <c r="L408" s="524"/>
      <c r="M408" s="526"/>
    </row>
    <row r="409" spans="1:13" x14ac:dyDescent="0.25">
      <c r="A409" s="524"/>
      <c r="B409" s="575">
        <v>42426</v>
      </c>
      <c r="C409" s="524">
        <v>2000</v>
      </c>
      <c r="D409" s="525">
        <v>7.95</v>
      </c>
      <c r="E409" s="526">
        <v>0</v>
      </c>
      <c r="F409" s="526">
        <f t="shared" si="107"/>
        <v>15900</v>
      </c>
      <c r="G409" s="523">
        <v>42474</v>
      </c>
      <c r="H409" s="542">
        <v>500</v>
      </c>
      <c r="I409" s="525">
        <v>13.18</v>
      </c>
      <c r="J409" s="526">
        <v>0.14000000000000001</v>
      </c>
      <c r="K409" s="526">
        <f t="shared" si="106"/>
        <v>6589.86</v>
      </c>
      <c r="L409" s="524"/>
      <c r="M409" s="526"/>
    </row>
    <row r="410" spans="1:13" x14ac:dyDescent="0.25">
      <c r="A410" s="524"/>
      <c r="B410" s="575">
        <v>42429</v>
      </c>
      <c r="C410" s="524">
        <v>2000</v>
      </c>
      <c r="D410" s="525">
        <v>8.1999999999999993</v>
      </c>
      <c r="E410" s="526">
        <v>0</v>
      </c>
      <c r="F410" s="526">
        <f t="shared" si="107"/>
        <v>16400</v>
      </c>
      <c r="G410" s="523">
        <v>42478</v>
      </c>
      <c r="H410" s="542">
        <v>500</v>
      </c>
      <c r="I410" s="525">
        <v>13.4</v>
      </c>
      <c r="J410" s="526">
        <v>0.15</v>
      </c>
      <c r="K410" s="526">
        <f t="shared" si="106"/>
        <v>6699.85</v>
      </c>
      <c r="L410" s="524"/>
      <c r="M410" s="526"/>
    </row>
    <row r="411" spans="1:13" x14ac:dyDescent="0.25">
      <c r="A411" s="526"/>
      <c r="B411" s="575">
        <v>42429</v>
      </c>
      <c r="C411" s="524">
        <v>500</v>
      </c>
      <c r="D411" s="525">
        <v>7.88</v>
      </c>
      <c r="E411" s="526">
        <v>0</v>
      </c>
      <c r="F411" s="526">
        <f t="shared" si="107"/>
        <v>3940</v>
      </c>
      <c r="G411" s="523">
        <v>42486</v>
      </c>
      <c r="H411" s="542">
        <v>500</v>
      </c>
      <c r="I411" s="525">
        <v>14.35</v>
      </c>
      <c r="J411" s="526">
        <v>0.16</v>
      </c>
      <c r="K411" s="526">
        <f t="shared" si="106"/>
        <v>7174.84</v>
      </c>
      <c r="L411" s="524"/>
      <c r="M411" s="526"/>
    </row>
    <row r="412" spans="1:13" x14ac:dyDescent="0.25">
      <c r="A412" s="524"/>
      <c r="B412" s="575">
        <v>42430</v>
      </c>
      <c r="C412" s="524">
        <v>1000</v>
      </c>
      <c r="D412" s="525">
        <v>7.77</v>
      </c>
      <c r="E412" s="526">
        <v>0</v>
      </c>
      <c r="F412" s="526">
        <f t="shared" si="107"/>
        <v>7770</v>
      </c>
      <c r="G412" s="523">
        <v>42487</v>
      </c>
      <c r="H412" s="542">
        <v>600</v>
      </c>
      <c r="I412" s="525">
        <v>14.85</v>
      </c>
      <c r="J412" s="526">
        <v>0.19</v>
      </c>
      <c r="K412" s="526">
        <f t="shared" si="106"/>
        <v>8909.81</v>
      </c>
      <c r="L412" s="524"/>
      <c r="M412" s="526"/>
    </row>
    <row r="413" spans="1:13" x14ac:dyDescent="0.25">
      <c r="A413" s="524"/>
      <c r="B413" s="575">
        <v>42430</v>
      </c>
      <c r="C413" s="524">
        <v>500</v>
      </c>
      <c r="D413" s="525">
        <v>7.94</v>
      </c>
      <c r="E413" s="526">
        <v>0</v>
      </c>
      <c r="F413" s="526">
        <f t="shared" si="107"/>
        <v>3970</v>
      </c>
      <c r="G413" s="523">
        <v>42489</v>
      </c>
      <c r="H413" s="542">
        <v>3000</v>
      </c>
      <c r="I413" s="525">
        <v>14.15</v>
      </c>
      <c r="J413" s="526">
        <v>0.93</v>
      </c>
      <c r="K413" s="526">
        <f t="shared" si="106"/>
        <v>42449.07</v>
      </c>
      <c r="L413" s="524"/>
      <c r="M413" s="526"/>
    </row>
    <row r="414" spans="1:13" ht="15" customHeight="1" x14ac:dyDescent="0.25">
      <c r="A414" s="524"/>
      <c r="B414" s="575">
        <v>42431</v>
      </c>
      <c r="C414" s="524">
        <v>1000</v>
      </c>
      <c r="D414" s="525">
        <v>8.3699999999999992</v>
      </c>
      <c r="E414" s="526">
        <v>0</v>
      </c>
      <c r="F414" s="526">
        <f t="shared" si="107"/>
        <v>8370</v>
      </c>
      <c r="G414" s="523">
        <v>42492</v>
      </c>
      <c r="H414" s="542">
        <v>1000</v>
      </c>
      <c r="I414" s="525">
        <v>13.48</v>
      </c>
      <c r="J414" s="526">
        <v>0.28999999999999998</v>
      </c>
      <c r="K414" s="526">
        <f t="shared" si="106"/>
        <v>13479.71</v>
      </c>
      <c r="L414" s="524"/>
      <c r="M414" s="526"/>
    </row>
    <row r="415" spans="1:13" x14ac:dyDescent="0.25">
      <c r="A415" s="524"/>
      <c r="B415" s="575">
        <v>42432</v>
      </c>
      <c r="C415" s="524">
        <v>600</v>
      </c>
      <c r="D415" s="525">
        <v>9.3699999999999992</v>
      </c>
      <c r="E415" s="526">
        <v>0</v>
      </c>
      <c r="F415" s="526">
        <f t="shared" si="107"/>
        <v>5621.9999999999991</v>
      </c>
      <c r="G415" s="523">
        <v>42492</v>
      </c>
      <c r="H415" s="542">
        <v>1000</v>
      </c>
      <c r="I415" s="525">
        <v>13.61</v>
      </c>
      <c r="J415" s="526">
        <v>0.3</v>
      </c>
      <c r="K415" s="526">
        <f t="shared" si="106"/>
        <v>13609.7</v>
      </c>
      <c r="L415" s="524"/>
      <c r="M415" s="526"/>
    </row>
    <row r="416" spans="1:13" x14ac:dyDescent="0.25">
      <c r="A416" s="524"/>
      <c r="B416" s="575">
        <v>42432</v>
      </c>
      <c r="C416" s="524">
        <v>600</v>
      </c>
      <c r="D416" s="525">
        <v>8.8800000000000008</v>
      </c>
      <c r="E416" s="526">
        <v>0</v>
      </c>
      <c r="F416" s="526">
        <f t="shared" si="107"/>
        <v>5328.0000000000009</v>
      </c>
      <c r="G416" s="523">
        <v>42493</v>
      </c>
      <c r="H416" s="542">
        <v>322</v>
      </c>
      <c r="I416" s="525">
        <v>13.28</v>
      </c>
      <c r="J416" s="526">
        <v>0.09</v>
      </c>
      <c r="K416" s="526">
        <f t="shared" si="106"/>
        <v>4276.07</v>
      </c>
      <c r="L416" s="524"/>
      <c r="M416" s="526"/>
    </row>
    <row r="417" spans="1:13" x14ac:dyDescent="0.25">
      <c r="A417" s="524"/>
      <c r="B417" s="575">
        <v>42433</v>
      </c>
      <c r="C417" s="524">
        <v>600</v>
      </c>
      <c r="D417" s="525">
        <v>10.42</v>
      </c>
      <c r="E417" s="526">
        <v>0</v>
      </c>
      <c r="F417" s="526">
        <f t="shared" si="107"/>
        <v>6252</v>
      </c>
      <c r="G417" s="523">
        <v>42495</v>
      </c>
      <c r="H417" s="542">
        <v>1000</v>
      </c>
      <c r="I417" s="525">
        <v>12.05</v>
      </c>
      <c r="J417" s="526">
        <v>0.26</v>
      </c>
      <c r="K417" s="526">
        <f t="shared" si="106"/>
        <v>12049.74</v>
      </c>
      <c r="L417" s="524"/>
      <c r="M417" s="526"/>
    </row>
    <row r="418" spans="1:13" x14ac:dyDescent="0.25">
      <c r="A418" s="524"/>
      <c r="B418" s="575">
        <v>42440</v>
      </c>
      <c r="C418" s="524">
        <v>400</v>
      </c>
      <c r="D418" s="525">
        <v>11.12</v>
      </c>
      <c r="E418" s="526">
        <v>0</v>
      </c>
      <c r="F418" s="526">
        <f t="shared" si="107"/>
        <v>4448</v>
      </c>
      <c r="G418" s="523">
        <v>42495</v>
      </c>
      <c r="H418" s="542">
        <v>2000</v>
      </c>
      <c r="I418" s="525">
        <v>12.63</v>
      </c>
      <c r="J418" s="526">
        <v>0.55000000000000004</v>
      </c>
      <c r="K418" s="526">
        <f t="shared" si="106"/>
        <v>25259.45</v>
      </c>
      <c r="L418" s="524"/>
      <c r="M418" s="526"/>
    </row>
    <row r="419" spans="1:13" x14ac:dyDescent="0.25">
      <c r="A419" s="524"/>
      <c r="B419" s="575">
        <v>42446</v>
      </c>
      <c r="C419" s="524">
        <v>1500</v>
      </c>
      <c r="D419" s="525">
        <v>11.445</v>
      </c>
      <c r="E419" s="526">
        <v>0</v>
      </c>
      <c r="F419" s="526">
        <f t="shared" si="107"/>
        <v>17167.5</v>
      </c>
      <c r="G419" s="523">
        <v>42500</v>
      </c>
      <c r="H419" s="542">
        <v>1000</v>
      </c>
      <c r="I419" s="525">
        <v>11.66</v>
      </c>
      <c r="J419" s="526">
        <v>5.25</v>
      </c>
      <c r="K419" s="526">
        <f t="shared" si="106"/>
        <v>11654.75</v>
      </c>
      <c r="L419" s="524"/>
      <c r="M419" s="526"/>
    </row>
    <row r="420" spans="1:13" ht="15" customHeight="1" x14ac:dyDescent="0.25">
      <c r="A420" s="524"/>
      <c r="B420" s="639">
        <v>42447</v>
      </c>
      <c r="C420" s="524">
        <v>1500</v>
      </c>
      <c r="D420" s="525">
        <v>11.42</v>
      </c>
      <c r="E420" s="526">
        <v>0</v>
      </c>
      <c r="F420" s="526">
        <f t="shared" si="107"/>
        <v>17130</v>
      </c>
      <c r="G420" s="523">
        <v>42502</v>
      </c>
      <c r="H420" s="542">
        <v>1500</v>
      </c>
      <c r="I420" s="525">
        <v>12.36</v>
      </c>
      <c r="J420" s="526">
        <v>0.4</v>
      </c>
      <c r="K420" s="526">
        <f t="shared" si="106"/>
        <v>18539.599999999999</v>
      </c>
      <c r="L420" s="524"/>
      <c r="M420" s="526"/>
    </row>
    <row r="421" spans="1:13" x14ac:dyDescent="0.25">
      <c r="A421" s="524"/>
      <c r="B421" s="644"/>
      <c r="C421" s="524">
        <v>500</v>
      </c>
      <c r="D421" s="525">
        <v>11.42</v>
      </c>
      <c r="E421" s="526">
        <v>0</v>
      </c>
      <c r="F421" s="526">
        <f t="shared" si="107"/>
        <v>5710</v>
      </c>
      <c r="G421" s="523">
        <v>42503</v>
      </c>
      <c r="H421" s="542">
        <v>500</v>
      </c>
      <c r="I421" s="525">
        <v>12.49</v>
      </c>
      <c r="J421" s="526">
        <v>0.14000000000000001</v>
      </c>
      <c r="K421" s="526">
        <f t="shared" si="106"/>
        <v>6244.86</v>
      </c>
      <c r="L421" s="524"/>
      <c r="M421" s="526"/>
    </row>
    <row r="422" spans="1:13" x14ac:dyDescent="0.25">
      <c r="A422" s="524"/>
      <c r="B422" s="575">
        <v>42447</v>
      </c>
      <c r="C422" s="524">
        <v>650</v>
      </c>
      <c r="D422" s="525">
        <v>11.545</v>
      </c>
      <c r="E422" s="526">
        <v>0.75</v>
      </c>
      <c r="F422" s="526">
        <f t="shared" si="107"/>
        <v>7505</v>
      </c>
      <c r="G422" s="523">
        <v>42506</v>
      </c>
      <c r="H422" s="542">
        <v>300</v>
      </c>
      <c r="I422" s="525">
        <v>12.85</v>
      </c>
      <c r="J422" s="526">
        <v>0.08</v>
      </c>
      <c r="K422" s="526">
        <f t="shared" si="106"/>
        <v>3854.92</v>
      </c>
      <c r="L422" s="524"/>
      <c r="M422" s="526"/>
    </row>
    <row r="423" spans="1:13" x14ac:dyDescent="0.25">
      <c r="A423" s="524"/>
      <c r="B423" s="575">
        <v>42450</v>
      </c>
      <c r="C423" s="524">
        <v>1350</v>
      </c>
      <c r="D423" s="525">
        <v>11.42</v>
      </c>
      <c r="E423" s="526">
        <v>0</v>
      </c>
      <c r="F423" s="526">
        <f t="shared" si="107"/>
        <v>15417</v>
      </c>
      <c r="G423" s="523">
        <v>42513</v>
      </c>
      <c r="H423" s="542">
        <v>500</v>
      </c>
      <c r="I423" s="525">
        <v>13.05</v>
      </c>
      <c r="J423" s="526">
        <v>0.14000000000000001</v>
      </c>
      <c r="K423" s="526">
        <f t="shared" si="106"/>
        <v>6524.86</v>
      </c>
      <c r="L423" s="524"/>
      <c r="M423" s="526"/>
    </row>
    <row r="424" spans="1:13" x14ac:dyDescent="0.25">
      <c r="A424" s="524"/>
      <c r="B424" s="575">
        <v>42451</v>
      </c>
      <c r="C424" s="524">
        <v>1000</v>
      </c>
      <c r="D424" s="525">
        <v>11.38</v>
      </c>
      <c r="E424" s="526">
        <v>0</v>
      </c>
      <c r="F424" s="526">
        <f t="shared" si="107"/>
        <v>11380</v>
      </c>
      <c r="G424" s="523">
        <v>42515</v>
      </c>
      <c r="H424" s="542">
        <v>500</v>
      </c>
      <c r="I424" s="525">
        <v>13.59</v>
      </c>
      <c r="J424" s="526">
        <v>0.15</v>
      </c>
      <c r="K424" s="526">
        <f t="shared" si="106"/>
        <v>6794.85</v>
      </c>
      <c r="L424" s="524"/>
      <c r="M424" s="526"/>
    </row>
    <row r="425" spans="1:13" x14ac:dyDescent="0.25">
      <c r="A425" s="524"/>
      <c r="B425" s="639">
        <v>42451</v>
      </c>
      <c r="C425" s="524">
        <v>50</v>
      </c>
      <c r="D425" s="525">
        <v>11.22</v>
      </c>
      <c r="E425" s="526">
        <v>0</v>
      </c>
      <c r="F425" s="526">
        <f t="shared" si="107"/>
        <v>561</v>
      </c>
      <c r="G425" s="523">
        <v>42515</v>
      </c>
      <c r="H425" s="542">
        <v>500</v>
      </c>
      <c r="I425" s="525">
        <v>13.57</v>
      </c>
      <c r="J425" s="526">
        <v>0.15</v>
      </c>
      <c r="K425" s="526">
        <f t="shared" si="106"/>
        <v>6784.85</v>
      </c>
      <c r="L425" s="524"/>
      <c r="M425" s="526"/>
    </row>
    <row r="426" spans="1:13" x14ac:dyDescent="0.25">
      <c r="A426" s="524"/>
      <c r="B426" s="639"/>
      <c r="C426" s="524">
        <v>350</v>
      </c>
      <c r="D426" s="525">
        <v>11.22</v>
      </c>
      <c r="E426" s="526">
        <v>0</v>
      </c>
      <c r="F426" s="526">
        <f t="shared" si="107"/>
        <v>3927</v>
      </c>
      <c r="G426" s="523">
        <v>42517</v>
      </c>
      <c r="H426" s="542">
        <v>500</v>
      </c>
      <c r="I426" s="525">
        <v>12.87</v>
      </c>
      <c r="J426" s="526">
        <v>0.14000000000000001</v>
      </c>
      <c r="K426" s="526">
        <f t="shared" si="106"/>
        <v>6434.86</v>
      </c>
      <c r="L426" s="524"/>
      <c r="M426" s="526"/>
    </row>
    <row r="427" spans="1:13" ht="45" x14ac:dyDescent="0.25">
      <c r="A427" s="524"/>
      <c r="B427" s="643" t="s">
        <v>196</v>
      </c>
      <c r="C427" s="524">
        <v>650</v>
      </c>
      <c r="D427" s="525">
        <v>11.22</v>
      </c>
      <c r="E427" s="526">
        <v>0</v>
      </c>
      <c r="F427" s="526">
        <f t="shared" si="107"/>
        <v>7293</v>
      </c>
      <c r="G427" s="523">
        <v>42524</v>
      </c>
      <c r="H427" s="542">
        <v>400</v>
      </c>
      <c r="I427" s="525">
        <v>13.38</v>
      </c>
      <c r="J427" s="526">
        <v>0.12</v>
      </c>
      <c r="K427" s="526">
        <f t="shared" si="106"/>
        <v>5351.88</v>
      </c>
      <c r="L427" s="524"/>
      <c r="M427" s="526"/>
    </row>
    <row r="428" spans="1:13" x14ac:dyDescent="0.25">
      <c r="A428" s="524"/>
      <c r="B428" s="643"/>
      <c r="C428" s="524">
        <v>500</v>
      </c>
      <c r="D428" s="525">
        <v>11.01</v>
      </c>
      <c r="E428" s="526">
        <v>0</v>
      </c>
      <c r="F428" s="526">
        <f t="shared" si="107"/>
        <v>5505</v>
      </c>
      <c r="G428" s="523">
        <v>42527</v>
      </c>
      <c r="H428" s="542">
        <v>1000</v>
      </c>
      <c r="I428" s="525">
        <v>13.82</v>
      </c>
      <c r="J428" s="526">
        <v>0.3</v>
      </c>
      <c r="K428" s="526">
        <f t="shared" si="106"/>
        <v>13819.7</v>
      </c>
      <c r="L428" s="524"/>
      <c r="M428" s="526"/>
    </row>
    <row r="429" spans="1:13" x14ac:dyDescent="0.25">
      <c r="A429" s="524"/>
      <c r="B429" s="643"/>
      <c r="C429" s="524">
        <v>500</v>
      </c>
      <c r="D429" s="525">
        <v>10.75</v>
      </c>
      <c r="E429" s="526">
        <v>0</v>
      </c>
      <c r="F429" s="526">
        <f t="shared" si="107"/>
        <v>5375</v>
      </c>
      <c r="G429" s="523">
        <v>42527</v>
      </c>
      <c r="H429" s="542">
        <v>500</v>
      </c>
      <c r="I429" s="525">
        <v>13.97</v>
      </c>
      <c r="J429" s="526">
        <v>1.1499999999999999</v>
      </c>
      <c r="K429" s="526">
        <f t="shared" si="106"/>
        <v>6983.85</v>
      </c>
      <c r="L429" s="524"/>
      <c r="M429" s="526"/>
    </row>
    <row r="430" spans="1:13" x14ac:dyDescent="0.25">
      <c r="A430" s="524"/>
      <c r="B430" s="643"/>
      <c r="C430" s="524">
        <v>1000</v>
      </c>
      <c r="D430" s="525">
        <v>10.4</v>
      </c>
      <c r="E430" s="526">
        <v>0</v>
      </c>
      <c r="F430" s="526">
        <f t="shared" si="107"/>
        <v>10400</v>
      </c>
      <c r="G430" s="523">
        <v>42528</v>
      </c>
      <c r="H430" s="542">
        <v>500</v>
      </c>
      <c r="I430" s="525">
        <v>14.65</v>
      </c>
      <c r="J430" s="526">
        <v>0.16</v>
      </c>
      <c r="K430" s="526">
        <f t="shared" si="106"/>
        <v>7324.84</v>
      </c>
      <c r="L430" s="524"/>
      <c r="M430" s="526"/>
    </row>
    <row r="431" spans="1:13" x14ac:dyDescent="0.25">
      <c r="A431" s="524"/>
      <c r="B431" s="643"/>
      <c r="C431" s="524">
        <v>1000</v>
      </c>
      <c r="D431" s="525">
        <v>10.185</v>
      </c>
      <c r="E431" s="526">
        <v>0</v>
      </c>
      <c r="F431" s="526">
        <f t="shared" si="107"/>
        <v>10185</v>
      </c>
      <c r="G431" s="523">
        <v>42536</v>
      </c>
      <c r="H431" s="542">
        <v>400</v>
      </c>
      <c r="I431" s="525">
        <v>13.43</v>
      </c>
      <c r="J431" s="526">
        <v>0.12</v>
      </c>
      <c r="K431" s="526">
        <f t="shared" si="106"/>
        <v>5371.88</v>
      </c>
      <c r="L431" s="524"/>
      <c r="M431" s="526"/>
    </row>
    <row r="432" spans="1:13" x14ac:dyDescent="0.25">
      <c r="A432" s="524"/>
      <c r="B432" s="575">
        <v>42461</v>
      </c>
      <c r="C432" s="524">
        <v>2000</v>
      </c>
      <c r="D432" s="525">
        <v>10.43</v>
      </c>
      <c r="E432" s="526">
        <v>0</v>
      </c>
      <c r="F432" s="526">
        <f t="shared" si="107"/>
        <v>20860</v>
      </c>
      <c r="G432" s="523">
        <v>42537</v>
      </c>
      <c r="H432" s="542">
        <v>400</v>
      </c>
      <c r="I432" s="525">
        <v>12.69</v>
      </c>
      <c r="J432" s="526">
        <v>0.11</v>
      </c>
      <c r="K432" s="526">
        <f t="shared" si="106"/>
        <v>5075.8900000000003</v>
      </c>
      <c r="L432" s="524"/>
      <c r="M432" s="526"/>
    </row>
    <row r="433" spans="1:13" x14ac:dyDescent="0.25">
      <c r="A433" s="524"/>
      <c r="B433" s="575">
        <v>42461</v>
      </c>
      <c r="C433" s="524">
        <v>2000</v>
      </c>
      <c r="D433" s="525">
        <v>10.42</v>
      </c>
      <c r="E433" s="526">
        <v>0</v>
      </c>
      <c r="F433" s="526">
        <f t="shared" si="107"/>
        <v>20840</v>
      </c>
      <c r="G433" s="523">
        <v>42538</v>
      </c>
      <c r="H433" s="542">
        <v>500</v>
      </c>
      <c r="I433" s="525">
        <v>13.34</v>
      </c>
      <c r="J433" s="526">
        <v>0.15</v>
      </c>
      <c r="K433" s="526">
        <f t="shared" si="106"/>
        <v>6669.85</v>
      </c>
      <c r="L433" s="524"/>
      <c r="M433" s="526"/>
    </row>
    <row r="434" spans="1:13" ht="45" x14ac:dyDescent="0.25">
      <c r="A434" s="524"/>
      <c r="B434" s="575">
        <v>42465</v>
      </c>
      <c r="C434" s="524">
        <v>100</v>
      </c>
      <c r="D434" s="525">
        <v>10.4</v>
      </c>
      <c r="E434" s="526">
        <v>0</v>
      </c>
      <c r="F434" s="526">
        <f t="shared" si="107"/>
        <v>1040</v>
      </c>
      <c r="G434" s="645" t="s">
        <v>223</v>
      </c>
      <c r="H434" s="542">
        <v>500</v>
      </c>
      <c r="I434" s="525">
        <v>13.91</v>
      </c>
      <c r="J434" s="526">
        <v>0.15</v>
      </c>
      <c r="K434" s="526">
        <f t="shared" si="106"/>
        <v>6954.85</v>
      </c>
      <c r="L434" s="524"/>
      <c r="M434" s="526"/>
    </row>
    <row r="435" spans="1:13" x14ac:dyDescent="0.25">
      <c r="A435" s="524"/>
      <c r="B435" s="575">
        <v>42471</v>
      </c>
      <c r="C435" s="524">
        <v>500</v>
      </c>
      <c r="D435" s="525">
        <v>11.77</v>
      </c>
      <c r="E435" s="526">
        <v>0</v>
      </c>
      <c r="F435" s="526">
        <f t="shared" si="107"/>
        <v>5885</v>
      </c>
      <c r="G435" s="645"/>
      <c r="H435" s="542">
        <v>600</v>
      </c>
      <c r="I435" s="525">
        <v>14.36</v>
      </c>
      <c r="J435" s="526">
        <v>0.19</v>
      </c>
      <c r="K435" s="526">
        <f t="shared" si="106"/>
        <v>8615.81</v>
      </c>
      <c r="L435" s="524"/>
      <c r="M435" s="526"/>
    </row>
    <row r="436" spans="1:13" x14ac:dyDescent="0.25">
      <c r="A436" s="524"/>
      <c r="B436" s="575">
        <v>42471</v>
      </c>
      <c r="C436" s="524">
        <v>500</v>
      </c>
      <c r="D436" s="525">
        <v>11.55</v>
      </c>
      <c r="E436" s="526">
        <v>0</v>
      </c>
      <c r="F436" s="526">
        <f t="shared" si="107"/>
        <v>5775</v>
      </c>
      <c r="G436" s="645"/>
      <c r="H436" s="542">
        <v>500</v>
      </c>
      <c r="I436" s="525">
        <v>14.65</v>
      </c>
      <c r="J436" s="526">
        <v>0.16</v>
      </c>
      <c r="K436" s="526">
        <f t="shared" si="106"/>
        <v>7324.84</v>
      </c>
      <c r="L436" s="524"/>
      <c r="M436" s="526"/>
    </row>
    <row r="437" spans="1:13" x14ac:dyDescent="0.25">
      <c r="A437" s="524"/>
      <c r="B437" s="575">
        <v>42472</v>
      </c>
      <c r="C437" s="524">
        <v>610</v>
      </c>
      <c r="D437" s="525">
        <v>12.95</v>
      </c>
      <c r="E437" s="526">
        <v>0</v>
      </c>
      <c r="F437" s="526">
        <f t="shared" si="107"/>
        <v>7899.5</v>
      </c>
      <c r="G437" s="523">
        <v>42542</v>
      </c>
      <c r="H437" s="542">
        <v>500</v>
      </c>
      <c r="I437" s="525">
        <v>14.95</v>
      </c>
      <c r="J437" s="526">
        <v>0.16</v>
      </c>
      <c r="K437" s="526">
        <f t="shared" si="106"/>
        <v>7474.84</v>
      </c>
      <c r="L437" s="524"/>
      <c r="M437" s="526"/>
    </row>
    <row r="438" spans="1:13" x14ac:dyDescent="0.25">
      <c r="A438" s="524"/>
      <c r="B438" s="575">
        <v>42473</v>
      </c>
      <c r="C438" s="524">
        <v>970</v>
      </c>
      <c r="D438" s="525">
        <v>12.76</v>
      </c>
      <c r="E438" s="526">
        <v>4.0999999999999996</v>
      </c>
      <c r="F438" s="526">
        <f t="shared" si="107"/>
        <v>12381.3</v>
      </c>
      <c r="G438" s="523">
        <v>42542</v>
      </c>
      <c r="H438" s="542">
        <v>378</v>
      </c>
      <c r="I438" s="525">
        <v>15.2</v>
      </c>
      <c r="J438" s="526">
        <v>0.13</v>
      </c>
      <c r="K438" s="526">
        <f t="shared" si="106"/>
        <v>5745.4699999999993</v>
      </c>
      <c r="L438" s="524"/>
      <c r="M438" s="526"/>
    </row>
    <row r="439" spans="1:13" x14ac:dyDescent="0.25">
      <c r="A439" s="524"/>
      <c r="B439" s="575">
        <v>42474</v>
      </c>
      <c r="C439" s="524">
        <v>420</v>
      </c>
      <c r="D439" s="525">
        <v>12.755000000000001</v>
      </c>
      <c r="E439" s="526">
        <v>0.34</v>
      </c>
      <c r="F439" s="526">
        <f t="shared" si="107"/>
        <v>5357.4400000000005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42475</v>
      </c>
      <c r="C440" s="524">
        <v>500</v>
      </c>
      <c r="D440" s="525">
        <v>13.02</v>
      </c>
      <c r="E440" s="526">
        <v>-1.75</v>
      </c>
      <c r="F440" s="526">
        <f t="shared" si="107"/>
        <v>6508.25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42485</v>
      </c>
      <c r="C441" s="524">
        <v>500</v>
      </c>
      <c r="D441" s="525">
        <v>13.95</v>
      </c>
      <c r="E441" s="526">
        <v>0</v>
      </c>
      <c r="F441" s="526">
        <f t="shared" si="107"/>
        <v>6975</v>
      </c>
      <c r="G441" s="524"/>
      <c r="H441" s="542"/>
      <c r="I441" s="525"/>
      <c r="J441" s="526"/>
      <c r="K441" s="526"/>
      <c r="L441" s="524"/>
      <c r="M441" s="526"/>
    </row>
    <row r="442" spans="1:13" x14ac:dyDescent="0.25">
      <c r="A442" s="524"/>
      <c r="B442" s="575">
        <v>42487</v>
      </c>
      <c r="C442" s="524">
        <v>600</v>
      </c>
      <c r="D442" s="525">
        <v>14.63</v>
      </c>
      <c r="E442" s="526">
        <v>0</v>
      </c>
      <c r="F442" s="526">
        <f t="shared" si="107"/>
        <v>8778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524"/>
      <c r="B443" s="575">
        <v>42488</v>
      </c>
      <c r="C443" s="524">
        <v>500</v>
      </c>
      <c r="D443" s="525">
        <v>14.52</v>
      </c>
      <c r="E443" s="526">
        <v>0</v>
      </c>
      <c r="F443" s="526">
        <f t="shared" si="107"/>
        <v>7260</v>
      </c>
      <c r="G443" s="524"/>
      <c r="H443" s="542"/>
      <c r="I443" s="525"/>
      <c r="J443" s="526"/>
      <c r="K443" s="526"/>
      <c r="L443" s="524"/>
      <c r="M443" s="526"/>
    </row>
    <row r="444" spans="1:13" ht="30" x14ac:dyDescent="0.25">
      <c r="A444" s="646" t="s">
        <v>201</v>
      </c>
      <c r="B444" s="575">
        <v>42489</v>
      </c>
      <c r="C444" s="524">
        <v>500</v>
      </c>
      <c r="D444" s="525">
        <v>14.35</v>
      </c>
      <c r="E444" s="526">
        <v>0</v>
      </c>
      <c r="F444" s="526">
        <f t="shared" si="107"/>
        <v>7175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646"/>
      <c r="B445" s="575">
        <v>42489</v>
      </c>
      <c r="C445" s="524">
        <v>500</v>
      </c>
      <c r="D445" s="525">
        <v>14.15</v>
      </c>
      <c r="E445" s="526">
        <v>0</v>
      </c>
      <c r="F445" s="526">
        <f t="shared" si="107"/>
        <v>7075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646"/>
      <c r="B446" s="575">
        <v>42489</v>
      </c>
      <c r="C446" s="524">
        <v>1000</v>
      </c>
      <c r="D446" s="525">
        <v>13.92</v>
      </c>
      <c r="E446" s="526">
        <v>0</v>
      </c>
      <c r="F446" s="526">
        <f t="shared" si="107"/>
        <v>13920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646"/>
      <c r="B447" s="575">
        <v>42489</v>
      </c>
      <c r="C447" s="524">
        <v>1000</v>
      </c>
      <c r="D447" s="525">
        <v>13.8</v>
      </c>
      <c r="E447" s="526">
        <v>0</v>
      </c>
      <c r="F447" s="526">
        <f t="shared" si="107"/>
        <v>13800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42492</v>
      </c>
      <c r="C448" s="524">
        <v>1500</v>
      </c>
      <c r="D448" s="525">
        <v>13.25</v>
      </c>
      <c r="E448" s="526">
        <v>0</v>
      </c>
      <c r="F448" s="526">
        <f t="shared" si="107"/>
        <v>19875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42492</v>
      </c>
      <c r="C449" s="524">
        <v>500</v>
      </c>
      <c r="D449" s="525">
        <v>13.6</v>
      </c>
      <c r="E449" s="526">
        <v>0</v>
      </c>
      <c r="F449" s="526">
        <f t="shared" si="107"/>
        <v>6800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42493</v>
      </c>
      <c r="C450" s="524">
        <v>322</v>
      </c>
      <c r="D450" s="525">
        <v>12.85</v>
      </c>
      <c r="E450" s="526">
        <v>0</v>
      </c>
      <c r="F450" s="526">
        <f t="shared" si="107"/>
        <v>4137.7</v>
      </c>
      <c r="G450" s="524"/>
      <c r="H450" s="542"/>
      <c r="I450" s="525"/>
      <c r="J450" s="526"/>
      <c r="K450" s="526"/>
      <c r="L450" s="524"/>
      <c r="M450" s="526"/>
    </row>
    <row r="451" spans="1:13" ht="30" x14ac:dyDescent="0.25">
      <c r="A451" s="630" t="s">
        <v>205</v>
      </c>
      <c r="B451" s="575">
        <v>42494</v>
      </c>
      <c r="C451" s="524">
        <v>1000</v>
      </c>
      <c r="D451" s="525">
        <v>12.25</v>
      </c>
      <c r="E451" s="526">
        <v>0</v>
      </c>
      <c r="F451" s="526">
        <f t="shared" si="107"/>
        <v>12250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630"/>
      <c r="B452" s="575">
        <v>42494</v>
      </c>
      <c r="C452" s="524">
        <v>500</v>
      </c>
      <c r="D452" s="525">
        <v>12.53</v>
      </c>
      <c r="E452" s="526">
        <v>0</v>
      </c>
      <c r="F452" s="526">
        <f t="shared" si="107"/>
        <v>6265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630"/>
      <c r="B453" s="575">
        <v>42494</v>
      </c>
      <c r="C453" s="524">
        <v>500</v>
      </c>
      <c r="D453" s="525">
        <v>12.65</v>
      </c>
      <c r="E453" s="526">
        <v>0</v>
      </c>
      <c r="F453" s="526">
        <f t="shared" si="107"/>
        <v>6325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42495</v>
      </c>
      <c r="C454" s="524">
        <v>1000</v>
      </c>
      <c r="D454" s="525">
        <v>11.95</v>
      </c>
      <c r="E454" s="526">
        <v>0</v>
      </c>
      <c r="F454" s="526">
        <f t="shared" si="107"/>
        <v>11950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42499</v>
      </c>
      <c r="C455" s="524">
        <v>500</v>
      </c>
      <c r="D455" s="525">
        <v>11.48</v>
      </c>
      <c r="E455" s="526">
        <v>0</v>
      </c>
      <c r="F455" s="526">
        <f t="shared" si="107"/>
        <v>5740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42499</v>
      </c>
      <c r="C456" s="524">
        <v>500</v>
      </c>
      <c r="D456" s="525">
        <v>11.32</v>
      </c>
      <c r="E456" s="526">
        <v>0</v>
      </c>
      <c r="F456" s="526">
        <f t="shared" si="107"/>
        <v>5660</v>
      </c>
      <c r="G456" s="524"/>
      <c r="H456" s="542"/>
      <c r="I456" s="525"/>
      <c r="J456" s="526"/>
      <c r="K456" s="526"/>
      <c r="L456" s="524"/>
      <c r="M456" s="526"/>
    </row>
    <row r="457" spans="1:13" ht="30" x14ac:dyDescent="0.25">
      <c r="A457" s="646" t="s">
        <v>208</v>
      </c>
      <c r="B457" s="575">
        <v>42502</v>
      </c>
      <c r="C457" s="524">
        <v>500</v>
      </c>
      <c r="D457" s="525">
        <v>12.38</v>
      </c>
      <c r="E457" s="526">
        <v>0</v>
      </c>
      <c r="F457" s="526">
        <f t="shared" si="107"/>
        <v>6190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646"/>
      <c r="B458" s="575">
        <v>42502</v>
      </c>
      <c r="C458" s="524">
        <v>500</v>
      </c>
      <c r="D458" s="525">
        <v>12.3</v>
      </c>
      <c r="E458" s="526">
        <v>0</v>
      </c>
      <c r="F458" s="526">
        <f t="shared" si="107"/>
        <v>6150</v>
      </c>
      <c r="G458" s="524"/>
      <c r="H458" s="542"/>
      <c r="I458" s="525"/>
      <c r="J458" s="526"/>
      <c r="K458" s="526"/>
      <c r="L458" s="524"/>
      <c r="M458" s="526"/>
    </row>
    <row r="459" spans="1:13" x14ac:dyDescent="0.25">
      <c r="A459" s="646"/>
      <c r="B459" s="575">
        <v>42502</v>
      </c>
      <c r="C459" s="524">
        <v>500</v>
      </c>
      <c r="D459" s="525">
        <v>12.23</v>
      </c>
      <c r="E459" s="526">
        <v>0</v>
      </c>
      <c r="F459" s="526">
        <f t="shared" si="107"/>
        <v>6115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42503</v>
      </c>
      <c r="C460" s="524">
        <v>500</v>
      </c>
      <c r="D460" s="525">
        <v>12.41</v>
      </c>
      <c r="E460" s="526">
        <v>0</v>
      </c>
      <c r="F460" s="526">
        <f t="shared" si="107"/>
        <v>6205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42506</v>
      </c>
      <c r="C461" s="524">
        <v>300</v>
      </c>
      <c r="D461" s="525">
        <v>12.8</v>
      </c>
      <c r="E461" s="526">
        <v>0</v>
      </c>
      <c r="F461" s="526">
        <f t="shared" si="107"/>
        <v>3840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42514</v>
      </c>
      <c r="C462" s="524">
        <v>500</v>
      </c>
      <c r="D462" s="525">
        <v>13.02</v>
      </c>
      <c r="E462" s="526">
        <v>-1.65</v>
      </c>
      <c r="F462" s="526">
        <f t="shared" ref="F462:F525" si="108">C462*D462+E462</f>
        <v>6508.35</v>
      </c>
      <c r="G462" s="524"/>
      <c r="H462" s="542"/>
      <c r="I462" s="525"/>
      <c r="J462" s="526"/>
      <c r="K462" s="526"/>
      <c r="L462" s="524"/>
      <c r="M462" s="526"/>
    </row>
    <row r="463" spans="1:13" x14ac:dyDescent="0.25">
      <c r="A463" s="524"/>
      <c r="B463" s="575">
        <v>42515</v>
      </c>
      <c r="C463" s="524">
        <v>500</v>
      </c>
      <c r="D463" s="525">
        <v>13.45</v>
      </c>
      <c r="E463" s="526">
        <v>1</v>
      </c>
      <c r="F463" s="526">
        <f t="shared" si="108"/>
        <v>6726</v>
      </c>
      <c r="G463" s="524"/>
      <c r="H463" s="542"/>
      <c r="I463" s="525"/>
      <c r="J463" s="526"/>
      <c r="K463" s="526"/>
      <c r="L463" s="524"/>
      <c r="M463" s="526"/>
    </row>
    <row r="464" spans="1:13" x14ac:dyDescent="0.25">
      <c r="A464" s="524"/>
      <c r="B464" s="575">
        <v>42516</v>
      </c>
      <c r="C464" s="524">
        <v>500</v>
      </c>
      <c r="D464" s="525">
        <v>13.28</v>
      </c>
      <c r="E464" s="526">
        <v>-1.04</v>
      </c>
      <c r="F464" s="526">
        <f t="shared" si="108"/>
        <v>6638.96</v>
      </c>
      <c r="G464" s="524"/>
      <c r="H464" s="542"/>
      <c r="I464" s="525"/>
      <c r="J464" s="526"/>
      <c r="K464" s="526"/>
      <c r="L464" s="524"/>
      <c r="M464" s="526"/>
    </row>
    <row r="465" spans="1:13" x14ac:dyDescent="0.25">
      <c r="A465" s="524"/>
      <c r="B465" s="575">
        <v>42517</v>
      </c>
      <c r="C465" s="524">
        <v>500</v>
      </c>
      <c r="D465" s="525">
        <v>12.79</v>
      </c>
      <c r="E465" s="526">
        <v>0</v>
      </c>
      <c r="F465" s="526">
        <f t="shared" si="108"/>
        <v>6395</v>
      </c>
      <c r="G465" s="524"/>
      <c r="H465" s="542"/>
      <c r="I465" s="525"/>
      <c r="J465" s="526"/>
      <c r="K465" s="526"/>
      <c r="L465" s="524"/>
      <c r="M465" s="526"/>
    </row>
    <row r="466" spans="1:13" x14ac:dyDescent="0.25">
      <c r="A466" s="524"/>
      <c r="B466" s="575">
        <v>42524</v>
      </c>
      <c r="C466" s="524">
        <v>400</v>
      </c>
      <c r="D466" s="525">
        <v>13.28</v>
      </c>
      <c r="E466" s="526">
        <v>0</v>
      </c>
      <c r="F466" s="526">
        <f t="shared" si="108"/>
        <v>5312</v>
      </c>
      <c r="G466" s="524"/>
      <c r="H466" s="542"/>
      <c r="I466" s="525"/>
      <c r="J466" s="526"/>
      <c r="K466" s="526"/>
      <c r="L466" s="524"/>
      <c r="M466" s="526"/>
    </row>
    <row r="467" spans="1:13" x14ac:dyDescent="0.25">
      <c r="A467" s="524"/>
      <c r="B467" s="575">
        <v>42529</v>
      </c>
      <c r="C467" s="524">
        <v>500</v>
      </c>
      <c r="D467" s="525">
        <v>14.59</v>
      </c>
      <c r="E467" s="526">
        <v>0</v>
      </c>
      <c r="F467" s="526">
        <f t="shared" si="108"/>
        <v>7295</v>
      </c>
      <c r="G467" s="524"/>
      <c r="H467" s="542"/>
      <c r="I467" s="525"/>
      <c r="J467" s="526"/>
      <c r="K467" s="526"/>
      <c r="L467" s="524"/>
      <c r="M467" s="526"/>
    </row>
    <row r="468" spans="1:13" x14ac:dyDescent="0.25">
      <c r="A468" s="524"/>
      <c r="B468" s="575">
        <v>42531</v>
      </c>
      <c r="C468" s="524">
        <v>800</v>
      </c>
      <c r="D468" s="525">
        <v>13.79</v>
      </c>
      <c r="E468" s="526">
        <v>0</v>
      </c>
      <c r="F468" s="526">
        <f t="shared" si="108"/>
        <v>11032</v>
      </c>
      <c r="G468" s="524"/>
      <c r="H468" s="542"/>
      <c r="I468" s="525"/>
      <c r="J468" s="526"/>
      <c r="K468" s="526"/>
      <c r="L468" s="524"/>
      <c r="M468" s="526"/>
    </row>
    <row r="469" spans="1:13" x14ac:dyDescent="0.25">
      <c r="A469" s="524"/>
      <c r="B469" s="575">
        <v>42531</v>
      </c>
      <c r="C469" s="524">
        <v>300</v>
      </c>
      <c r="D469" s="525">
        <v>13.4</v>
      </c>
      <c r="E469" s="526">
        <v>0</v>
      </c>
      <c r="F469" s="526">
        <f t="shared" si="108"/>
        <v>4020</v>
      </c>
      <c r="G469" s="524"/>
      <c r="H469" s="542"/>
      <c r="I469" s="525"/>
      <c r="J469" s="526"/>
      <c r="K469" s="526"/>
      <c r="L469" s="524"/>
      <c r="M469" s="526"/>
    </row>
    <row r="470" spans="1:13" ht="15" customHeight="1" x14ac:dyDescent="0.25">
      <c r="A470" s="524"/>
      <c r="B470" s="575">
        <v>42535</v>
      </c>
      <c r="C470" s="524">
        <v>400</v>
      </c>
      <c r="D470" s="525">
        <v>12.85</v>
      </c>
      <c r="E470" s="526">
        <v>0</v>
      </c>
      <c r="F470" s="526">
        <f t="shared" si="108"/>
        <v>5140</v>
      </c>
      <c r="G470" s="524"/>
      <c r="H470" s="542"/>
      <c r="I470" s="525"/>
      <c r="J470" s="526"/>
      <c r="K470" s="526"/>
      <c r="L470" s="524"/>
      <c r="M470" s="526"/>
    </row>
    <row r="471" spans="1:13" x14ac:dyDescent="0.25">
      <c r="A471" s="524"/>
      <c r="B471" s="575">
        <v>42537</v>
      </c>
      <c r="C471" s="524">
        <v>400</v>
      </c>
      <c r="D471" s="525">
        <v>12.43</v>
      </c>
      <c r="E471" s="526">
        <v>-0.04</v>
      </c>
      <c r="F471" s="526">
        <f t="shared" si="108"/>
        <v>4971.96</v>
      </c>
      <c r="G471" s="524"/>
      <c r="H471" s="542"/>
      <c r="I471" s="525"/>
      <c r="J471" s="526"/>
      <c r="K471" s="526"/>
      <c r="L471" s="524"/>
      <c r="M471" s="526"/>
    </row>
    <row r="472" spans="1:13" x14ac:dyDescent="0.25">
      <c r="A472" s="524"/>
      <c r="B472" s="575">
        <v>42538</v>
      </c>
      <c r="C472" s="524">
        <v>500</v>
      </c>
      <c r="D472" s="525">
        <v>13.14</v>
      </c>
      <c r="E472" s="526">
        <v>0</v>
      </c>
      <c r="F472" s="526">
        <f t="shared" si="108"/>
        <v>6570</v>
      </c>
      <c r="G472" s="524"/>
      <c r="H472" s="542"/>
      <c r="I472" s="525"/>
      <c r="J472" s="526"/>
      <c r="K472" s="526"/>
      <c r="L472" s="524"/>
      <c r="M472" s="526"/>
    </row>
    <row r="473" spans="1:13" x14ac:dyDescent="0.25">
      <c r="A473" s="524"/>
      <c r="B473" s="575">
        <v>42543</v>
      </c>
      <c r="C473" s="524">
        <v>500</v>
      </c>
      <c r="D473" s="525">
        <v>14.75</v>
      </c>
      <c r="E473" s="526">
        <v>0</v>
      </c>
      <c r="F473" s="526">
        <f t="shared" si="108"/>
        <v>7375</v>
      </c>
      <c r="G473" s="523">
        <v>42544</v>
      </c>
      <c r="H473" s="542">
        <v>500</v>
      </c>
      <c r="I473" s="525">
        <v>15.24</v>
      </c>
      <c r="J473" s="526">
        <v>0.17</v>
      </c>
      <c r="K473" s="526">
        <f>H473*I473-J473</f>
        <v>7619.83</v>
      </c>
      <c r="L473" s="524"/>
      <c r="M473" s="526"/>
    </row>
    <row r="474" spans="1:13" x14ac:dyDescent="0.25">
      <c r="A474" s="524"/>
      <c r="B474" s="575">
        <v>42545</v>
      </c>
      <c r="C474" s="524">
        <v>878</v>
      </c>
      <c r="D474" s="525">
        <v>14.41</v>
      </c>
      <c r="E474" s="526">
        <v>0</v>
      </c>
      <c r="F474" s="526">
        <f t="shared" si="108"/>
        <v>12651.98</v>
      </c>
      <c r="G474" s="524"/>
      <c r="H474" s="542"/>
      <c r="I474" s="525"/>
      <c r="J474" s="526"/>
      <c r="K474" s="526"/>
      <c r="L474" s="524"/>
      <c r="M474" s="526"/>
    </row>
    <row r="475" spans="1:13" x14ac:dyDescent="0.25">
      <c r="A475" s="524"/>
      <c r="B475" s="575">
        <v>42545</v>
      </c>
      <c r="C475" s="524">
        <v>335</v>
      </c>
      <c r="D475" s="525">
        <v>14.08</v>
      </c>
      <c r="E475" s="526">
        <v>0</v>
      </c>
      <c r="F475" s="526">
        <f t="shared" si="108"/>
        <v>4716.8</v>
      </c>
      <c r="G475" s="524"/>
      <c r="H475" s="542"/>
      <c r="I475" s="525"/>
      <c r="J475" s="526"/>
      <c r="K475" s="526"/>
      <c r="L475" s="524"/>
      <c r="M475" s="526"/>
    </row>
    <row r="476" spans="1:13" x14ac:dyDescent="0.25">
      <c r="A476" s="524"/>
      <c r="B476" s="575">
        <v>42548</v>
      </c>
      <c r="C476" s="524">
        <v>965</v>
      </c>
      <c r="D476" s="525">
        <v>13.81</v>
      </c>
      <c r="E476" s="526">
        <v>0</v>
      </c>
      <c r="F476" s="526">
        <f t="shared" si="108"/>
        <v>13326.65</v>
      </c>
      <c r="G476" s="524"/>
      <c r="H476" s="542"/>
      <c r="I476" s="525"/>
      <c r="J476" s="526"/>
      <c r="K476" s="526"/>
      <c r="L476" s="524"/>
      <c r="M476" s="526"/>
    </row>
    <row r="477" spans="1:13" x14ac:dyDescent="0.25">
      <c r="A477" s="524"/>
      <c r="B477" s="575">
        <v>42548</v>
      </c>
      <c r="C477" s="524">
        <v>300</v>
      </c>
      <c r="D477" s="525">
        <v>13.58</v>
      </c>
      <c r="E477" s="526">
        <v>0</v>
      </c>
      <c r="F477" s="526">
        <f t="shared" si="108"/>
        <v>4074</v>
      </c>
      <c r="G477" s="523">
        <v>42549</v>
      </c>
      <c r="H477" s="542">
        <v>1100</v>
      </c>
      <c r="I477" s="525">
        <v>14.68</v>
      </c>
      <c r="J477" s="526">
        <v>0.35</v>
      </c>
      <c r="K477" s="526">
        <f t="shared" ref="K477:K562" si="109">H477*I477-J477</f>
        <v>16147.65</v>
      </c>
      <c r="L477" s="524"/>
      <c r="M477" s="526"/>
    </row>
    <row r="478" spans="1:13" ht="45" x14ac:dyDescent="0.25">
      <c r="A478" s="524"/>
      <c r="B478" s="575">
        <v>42556</v>
      </c>
      <c r="C478" s="524">
        <v>2178</v>
      </c>
      <c r="D478" s="525">
        <v>15.08</v>
      </c>
      <c r="E478" s="526">
        <v>0</v>
      </c>
      <c r="F478" s="526">
        <f t="shared" si="108"/>
        <v>32844.239999999998</v>
      </c>
      <c r="G478" s="642" t="s">
        <v>232</v>
      </c>
      <c r="H478" s="542">
        <v>500</v>
      </c>
      <c r="I478" s="525">
        <v>15.48</v>
      </c>
      <c r="J478" s="526">
        <v>0.17</v>
      </c>
      <c r="K478" s="526">
        <f t="shared" si="109"/>
        <v>7739.83</v>
      </c>
      <c r="L478" s="524"/>
      <c r="M478" s="526"/>
    </row>
    <row r="479" spans="1:13" x14ac:dyDescent="0.25">
      <c r="A479" s="524"/>
      <c r="B479" s="575">
        <v>42556</v>
      </c>
      <c r="C479" s="524">
        <v>500</v>
      </c>
      <c r="D479" s="525">
        <v>14.62</v>
      </c>
      <c r="E479" s="526">
        <v>0</v>
      </c>
      <c r="F479" s="526">
        <f t="shared" si="108"/>
        <v>7310</v>
      </c>
      <c r="G479" s="642"/>
      <c r="H479" s="542">
        <v>378</v>
      </c>
      <c r="I479" s="525">
        <v>15.65</v>
      </c>
      <c r="J479" s="526">
        <v>0.13</v>
      </c>
      <c r="K479" s="526">
        <f t="shared" si="109"/>
        <v>5915.57</v>
      </c>
      <c r="L479" s="524"/>
      <c r="M479" s="526"/>
    </row>
    <row r="480" spans="1:13" x14ac:dyDescent="0.25">
      <c r="A480" s="524"/>
      <c r="B480" s="575">
        <v>42557</v>
      </c>
      <c r="C480" s="524">
        <v>500</v>
      </c>
      <c r="D480" s="525">
        <v>14.78</v>
      </c>
      <c r="E480" s="526">
        <v>0</v>
      </c>
      <c r="F480" s="526">
        <f t="shared" si="108"/>
        <v>7390</v>
      </c>
      <c r="G480" s="642"/>
      <c r="H480" s="542">
        <v>500</v>
      </c>
      <c r="I480" s="525">
        <v>15.51</v>
      </c>
      <c r="J480" s="526">
        <v>0.17</v>
      </c>
      <c r="K480" s="526">
        <f t="shared" si="109"/>
        <v>7754.83</v>
      </c>
      <c r="L480" s="524"/>
      <c r="M480" s="526"/>
    </row>
    <row r="481" spans="1:13" x14ac:dyDescent="0.25">
      <c r="A481" s="524"/>
      <c r="B481" s="628">
        <v>42564</v>
      </c>
      <c r="C481" s="524">
        <v>320</v>
      </c>
      <c r="D481" s="525">
        <v>15.48</v>
      </c>
      <c r="E481" s="526">
        <v>0</v>
      </c>
      <c r="F481" s="526">
        <f t="shared" si="108"/>
        <v>4953.6000000000004</v>
      </c>
      <c r="G481" s="642"/>
      <c r="H481" s="542">
        <v>800</v>
      </c>
      <c r="I481" s="525">
        <v>15.78</v>
      </c>
      <c r="J481" s="526">
        <v>0.28000000000000003</v>
      </c>
      <c r="K481" s="526">
        <f t="shared" si="109"/>
        <v>12623.72</v>
      </c>
      <c r="L481" s="524"/>
      <c r="M481" s="526"/>
    </row>
    <row r="482" spans="1:13" x14ac:dyDescent="0.25">
      <c r="A482" s="629"/>
      <c r="B482" s="628">
        <v>42564</v>
      </c>
      <c r="C482" s="524">
        <v>160</v>
      </c>
      <c r="D482" s="525">
        <v>15.48</v>
      </c>
      <c r="E482" s="526">
        <v>0</v>
      </c>
      <c r="F482" s="526">
        <f t="shared" si="108"/>
        <v>2476.8000000000002</v>
      </c>
      <c r="G482" s="523">
        <v>42557</v>
      </c>
      <c r="H482" s="542">
        <v>500</v>
      </c>
      <c r="I482" s="525">
        <v>14.92</v>
      </c>
      <c r="J482" s="526">
        <v>0.16</v>
      </c>
      <c r="K482" s="526">
        <f t="shared" si="109"/>
        <v>7459.84</v>
      </c>
      <c r="L482" s="524"/>
      <c r="M482" s="526"/>
    </row>
    <row r="483" spans="1:13" x14ac:dyDescent="0.25">
      <c r="A483" s="629"/>
      <c r="B483" s="575">
        <v>42570</v>
      </c>
      <c r="C483" s="524">
        <v>200</v>
      </c>
      <c r="D483" s="525">
        <v>15.18</v>
      </c>
      <c r="E483" s="526">
        <v>0</v>
      </c>
      <c r="F483" s="526">
        <f t="shared" si="108"/>
        <v>3036</v>
      </c>
      <c r="G483" s="523">
        <v>42564</v>
      </c>
      <c r="H483" s="542">
        <v>420</v>
      </c>
      <c r="I483" s="525">
        <v>15.68</v>
      </c>
      <c r="J483" s="526">
        <v>0.14000000000000001</v>
      </c>
      <c r="K483" s="526">
        <f t="shared" si="109"/>
        <v>6585.4599999999991</v>
      </c>
      <c r="L483" s="524"/>
      <c r="M483" s="526"/>
    </row>
    <row r="484" spans="1:13" x14ac:dyDescent="0.25">
      <c r="A484" s="629"/>
      <c r="B484" s="575">
        <v>42570</v>
      </c>
      <c r="C484" s="524">
        <v>200</v>
      </c>
      <c r="D484" s="525">
        <v>14.68</v>
      </c>
      <c r="E484" s="526">
        <v>0</v>
      </c>
      <c r="F484" s="526">
        <f t="shared" si="108"/>
        <v>2936</v>
      </c>
      <c r="G484" s="523">
        <v>42571</v>
      </c>
      <c r="H484" s="542">
        <v>200</v>
      </c>
      <c r="I484" s="525">
        <v>14.82</v>
      </c>
      <c r="J484" s="526">
        <v>0.06</v>
      </c>
      <c r="K484" s="526">
        <f t="shared" si="109"/>
        <v>2963.94</v>
      </c>
      <c r="L484" s="524"/>
      <c r="M484" s="526"/>
    </row>
    <row r="485" spans="1:13" x14ac:dyDescent="0.25">
      <c r="A485" s="524"/>
      <c r="B485" s="575">
        <v>42571</v>
      </c>
      <c r="C485" s="524">
        <v>200</v>
      </c>
      <c r="D485" s="525">
        <v>14.33</v>
      </c>
      <c r="E485" s="526">
        <v>-1</v>
      </c>
      <c r="F485" s="526">
        <f t="shared" si="108"/>
        <v>2865</v>
      </c>
      <c r="G485" s="523">
        <v>42572</v>
      </c>
      <c r="H485" s="542">
        <v>200</v>
      </c>
      <c r="I485" s="525">
        <v>14.8</v>
      </c>
      <c r="J485" s="526">
        <v>0.06</v>
      </c>
      <c r="K485" s="526">
        <f t="shared" si="109"/>
        <v>2959.94</v>
      </c>
      <c r="L485" s="524"/>
      <c r="M485" s="526"/>
    </row>
    <row r="486" spans="1:13" x14ac:dyDescent="0.25">
      <c r="A486" s="524"/>
      <c r="B486" s="575">
        <v>42572</v>
      </c>
      <c r="C486" s="524">
        <v>60</v>
      </c>
      <c r="D486" s="525">
        <v>14.58</v>
      </c>
      <c r="E486" s="526">
        <v>0</v>
      </c>
      <c r="F486" s="526">
        <f t="shared" si="108"/>
        <v>874.8</v>
      </c>
      <c r="G486" s="523">
        <v>42577</v>
      </c>
      <c r="H486" s="542">
        <v>200</v>
      </c>
      <c r="I486" s="525">
        <v>13.78</v>
      </c>
      <c r="J486" s="526">
        <v>0.06</v>
      </c>
      <c r="K486" s="526">
        <f t="shared" si="109"/>
        <v>2755.94</v>
      </c>
      <c r="L486" s="524"/>
      <c r="M486" s="526"/>
    </row>
    <row r="487" spans="1:13" x14ac:dyDescent="0.25">
      <c r="A487" s="524"/>
      <c r="B487" s="575">
        <v>42572</v>
      </c>
      <c r="C487" s="524">
        <v>140</v>
      </c>
      <c r="D487" s="525">
        <v>14.65</v>
      </c>
      <c r="E487" s="526">
        <v>0</v>
      </c>
      <c r="F487" s="526">
        <f t="shared" si="108"/>
        <v>2051</v>
      </c>
      <c r="G487" s="523">
        <v>42580</v>
      </c>
      <c r="H487" s="542">
        <v>200</v>
      </c>
      <c r="I487" s="525">
        <v>13.224</v>
      </c>
      <c r="J487" s="526">
        <v>0.08</v>
      </c>
      <c r="K487" s="526">
        <f t="shared" si="109"/>
        <v>2644.7200000000003</v>
      </c>
      <c r="L487" s="524"/>
      <c r="M487" s="526"/>
    </row>
    <row r="488" spans="1:13" x14ac:dyDescent="0.25">
      <c r="A488" s="524"/>
      <c r="B488" s="575">
        <v>42573</v>
      </c>
      <c r="C488" s="524">
        <v>140</v>
      </c>
      <c r="D488" s="525">
        <v>14.08</v>
      </c>
      <c r="E488" s="526">
        <v>0</v>
      </c>
      <c r="F488" s="526">
        <f t="shared" si="108"/>
        <v>1971.2</v>
      </c>
      <c r="G488" s="523">
        <v>42580</v>
      </c>
      <c r="H488" s="542">
        <v>200</v>
      </c>
      <c r="I488" s="525">
        <v>13.58</v>
      </c>
      <c r="J488" s="526">
        <v>0.06</v>
      </c>
      <c r="K488" s="526">
        <f t="shared" si="109"/>
        <v>2715.94</v>
      </c>
      <c r="L488" s="524"/>
      <c r="M488" s="526"/>
    </row>
    <row r="489" spans="1:13" x14ac:dyDescent="0.25">
      <c r="A489" s="524"/>
      <c r="B489" s="575">
        <v>42576</v>
      </c>
      <c r="C489" s="524">
        <v>200</v>
      </c>
      <c r="D489" s="525">
        <v>13.55</v>
      </c>
      <c r="E489" s="526">
        <v>0</v>
      </c>
      <c r="F489" s="526">
        <f t="shared" si="108"/>
        <v>2710</v>
      </c>
      <c r="G489" s="523">
        <v>42586</v>
      </c>
      <c r="H489" s="542">
        <v>400</v>
      </c>
      <c r="I489" s="525">
        <v>13.78</v>
      </c>
      <c r="J489" s="526">
        <v>0.12</v>
      </c>
      <c r="K489" s="526">
        <f t="shared" si="109"/>
        <v>5511.88</v>
      </c>
      <c r="L489" s="524"/>
      <c r="M489" s="526"/>
    </row>
    <row r="490" spans="1:13" x14ac:dyDescent="0.25">
      <c r="A490" s="524"/>
      <c r="B490" s="575">
        <v>42578</v>
      </c>
      <c r="C490" s="524">
        <v>200</v>
      </c>
      <c r="D490" s="525">
        <v>13.18</v>
      </c>
      <c r="E490" s="526">
        <v>0</v>
      </c>
      <c r="F490" s="526">
        <f t="shared" si="108"/>
        <v>2636</v>
      </c>
      <c r="G490" s="523">
        <v>42586</v>
      </c>
      <c r="H490" s="542">
        <v>400</v>
      </c>
      <c r="I490" s="525">
        <v>13.72</v>
      </c>
      <c r="J490" s="526">
        <v>0.12</v>
      </c>
      <c r="K490" s="526">
        <f t="shared" si="109"/>
        <v>5487.88</v>
      </c>
      <c r="L490" s="524"/>
      <c r="M490" s="526"/>
    </row>
    <row r="491" spans="1:13" x14ac:dyDescent="0.25">
      <c r="A491" s="524"/>
      <c r="B491" s="575">
        <v>42580</v>
      </c>
      <c r="C491" s="524">
        <v>200</v>
      </c>
      <c r="D491" s="525">
        <v>13.15</v>
      </c>
      <c r="E491" s="526">
        <v>0</v>
      </c>
      <c r="F491" s="526">
        <f t="shared" si="108"/>
        <v>2630</v>
      </c>
      <c r="G491" s="523">
        <v>42586</v>
      </c>
      <c r="H491" s="542">
        <v>140</v>
      </c>
      <c r="I491" s="525">
        <v>13.88</v>
      </c>
      <c r="J491" s="526">
        <v>0.04</v>
      </c>
      <c r="K491" s="526">
        <f t="shared" si="109"/>
        <v>1943.16</v>
      </c>
      <c r="L491" s="524"/>
      <c r="M491" s="526"/>
    </row>
    <row r="492" spans="1:13" x14ac:dyDescent="0.25">
      <c r="A492" s="524"/>
      <c r="B492" s="575">
        <v>42583</v>
      </c>
      <c r="C492" s="625">
        <v>20</v>
      </c>
      <c r="D492" s="525">
        <v>13.02</v>
      </c>
      <c r="E492" s="526">
        <v>0</v>
      </c>
      <c r="F492" s="526">
        <f t="shared" si="108"/>
        <v>260.39999999999998</v>
      </c>
      <c r="G492" s="523">
        <v>42593</v>
      </c>
      <c r="H492" s="542">
        <v>460</v>
      </c>
      <c r="I492" s="525">
        <v>14.59</v>
      </c>
      <c r="J492" s="526">
        <v>0.15</v>
      </c>
      <c r="K492" s="526">
        <f t="shared" si="109"/>
        <v>6711.25</v>
      </c>
      <c r="L492" s="524"/>
      <c r="M492" s="526"/>
    </row>
    <row r="493" spans="1:13" x14ac:dyDescent="0.25">
      <c r="A493" s="524"/>
      <c r="B493" s="575">
        <v>42583</v>
      </c>
      <c r="C493" s="524">
        <v>180</v>
      </c>
      <c r="D493" s="525">
        <v>13.02</v>
      </c>
      <c r="E493" s="526">
        <v>0</v>
      </c>
      <c r="F493" s="526">
        <f t="shared" si="108"/>
        <v>2343.6</v>
      </c>
      <c r="G493" s="523">
        <v>42594</v>
      </c>
      <c r="H493" s="542">
        <v>500</v>
      </c>
      <c r="I493" s="525">
        <v>14.88</v>
      </c>
      <c r="J493" s="526">
        <v>0.16</v>
      </c>
      <c r="K493" s="526">
        <f t="shared" si="109"/>
        <v>7439.84</v>
      </c>
      <c r="L493" s="524"/>
      <c r="M493" s="526"/>
    </row>
    <row r="494" spans="1:13" x14ac:dyDescent="0.25">
      <c r="A494" s="524"/>
      <c r="B494" s="575">
        <v>42584</v>
      </c>
      <c r="C494" s="524">
        <v>120</v>
      </c>
      <c r="D494" s="525">
        <v>12.68</v>
      </c>
      <c r="E494" s="526">
        <v>0</v>
      </c>
      <c r="F494" s="526">
        <f t="shared" si="108"/>
        <v>1521.6</v>
      </c>
      <c r="G494" s="523">
        <v>42598</v>
      </c>
      <c r="H494" s="542">
        <v>500</v>
      </c>
      <c r="I494" s="525">
        <v>15.18</v>
      </c>
      <c r="J494" s="526">
        <v>0.17</v>
      </c>
      <c r="K494" s="526">
        <f t="shared" si="109"/>
        <v>7589.83</v>
      </c>
      <c r="L494" s="524"/>
      <c r="M494" s="526"/>
    </row>
    <row r="495" spans="1:13" ht="15" customHeight="1" x14ac:dyDescent="0.25">
      <c r="A495" s="524"/>
      <c r="B495" s="575">
        <v>42584</v>
      </c>
      <c r="C495" s="524">
        <v>80</v>
      </c>
      <c r="D495" s="525">
        <v>12.68</v>
      </c>
      <c r="E495" s="526">
        <v>0</v>
      </c>
      <c r="F495" s="526">
        <f t="shared" si="108"/>
        <v>1014.4</v>
      </c>
      <c r="G495" s="523">
        <v>42599</v>
      </c>
      <c r="H495" s="542">
        <v>500</v>
      </c>
      <c r="I495" s="525">
        <v>15.18</v>
      </c>
      <c r="J495" s="526">
        <v>0.17</v>
      </c>
      <c r="K495" s="526">
        <f t="shared" si="109"/>
        <v>7589.83</v>
      </c>
      <c r="L495" s="524"/>
      <c r="M495" s="526"/>
    </row>
    <row r="496" spans="1:13" x14ac:dyDescent="0.25">
      <c r="A496" s="524"/>
      <c r="B496" s="575">
        <v>42585</v>
      </c>
      <c r="C496" s="524">
        <v>242</v>
      </c>
      <c r="D496" s="525">
        <v>13.38</v>
      </c>
      <c r="E496" s="526">
        <v>0</v>
      </c>
      <c r="F496" s="526">
        <f t="shared" si="108"/>
        <v>3237.96</v>
      </c>
      <c r="G496" s="523">
        <v>42599</v>
      </c>
      <c r="H496" s="542">
        <v>500</v>
      </c>
      <c r="I496" s="525">
        <v>15.41</v>
      </c>
      <c r="J496" s="526">
        <v>0.17</v>
      </c>
      <c r="K496" s="526">
        <f t="shared" si="109"/>
        <v>7704.83</v>
      </c>
      <c r="L496" s="524"/>
      <c r="M496" s="526"/>
    </row>
    <row r="497" spans="1:13" x14ac:dyDescent="0.25">
      <c r="A497" s="524"/>
      <c r="B497" s="575">
        <v>42585</v>
      </c>
      <c r="C497" s="524">
        <v>158</v>
      </c>
      <c r="D497" s="525">
        <v>13.38</v>
      </c>
      <c r="E497" s="526">
        <v>0</v>
      </c>
      <c r="F497" s="526">
        <f t="shared" si="108"/>
        <v>2114.04</v>
      </c>
      <c r="G497" s="523">
        <v>42599</v>
      </c>
      <c r="H497" s="542">
        <v>500</v>
      </c>
      <c r="I497" s="525">
        <v>15.65</v>
      </c>
      <c r="J497" s="526">
        <v>0.17</v>
      </c>
      <c r="K497" s="526">
        <f t="shared" si="109"/>
        <v>7824.83</v>
      </c>
      <c r="L497" s="524"/>
      <c r="M497" s="526"/>
    </row>
    <row r="498" spans="1:13" ht="45" x14ac:dyDescent="0.25">
      <c r="A498" s="524"/>
      <c r="B498" s="575">
        <v>42594</v>
      </c>
      <c r="C498" s="524">
        <v>500</v>
      </c>
      <c r="D498" s="525">
        <v>14.65</v>
      </c>
      <c r="E498" s="526">
        <v>0</v>
      </c>
      <c r="F498" s="526">
        <f t="shared" si="108"/>
        <v>7325</v>
      </c>
      <c r="G498" s="647" t="s">
        <v>265</v>
      </c>
      <c r="H498" s="542">
        <v>500</v>
      </c>
      <c r="I498" s="525">
        <v>16.18</v>
      </c>
      <c r="J498" s="526">
        <v>0.18</v>
      </c>
      <c r="K498" s="526">
        <f t="shared" si="109"/>
        <v>8089.82</v>
      </c>
      <c r="L498" s="524"/>
      <c r="M498" s="526"/>
    </row>
    <row r="499" spans="1:13" x14ac:dyDescent="0.25">
      <c r="A499" s="524"/>
      <c r="B499" s="575">
        <v>42599</v>
      </c>
      <c r="C499" s="524">
        <v>242</v>
      </c>
      <c r="D499" s="525">
        <v>14.95</v>
      </c>
      <c r="E499" s="526">
        <v>0</v>
      </c>
      <c r="F499" s="526">
        <f t="shared" si="108"/>
        <v>3617.8999999999996</v>
      </c>
      <c r="G499" s="647"/>
      <c r="H499" s="542">
        <v>500</v>
      </c>
      <c r="I499" s="525">
        <v>16.38</v>
      </c>
      <c r="J499" s="526">
        <v>0.18</v>
      </c>
      <c r="K499" s="526">
        <f t="shared" si="109"/>
        <v>8189.8199999999988</v>
      </c>
      <c r="L499" s="524"/>
      <c r="M499" s="526"/>
    </row>
    <row r="500" spans="1:13" x14ac:dyDescent="0.25">
      <c r="A500" s="524"/>
      <c r="B500" s="575">
        <v>42599</v>
      </c>
      <c r="C500" s="524">
        <v>200</v>
      </c>
      <c r="D500" s="525">
        <v>14.95</v>
      </c>
      <c r="E500" s="526">
        <v>0</v>
      </c>
      <c r="F500" s="526">
        <f t="shared" si="108"/>
        <v>2990</v>
      </c>
      <c r="G500" s="647"/>
      <c r="H500" s="542">
        <v>178</v>
      </c>
      <c r="I500" s="525">
        <v>16.5</v>
      </c>
      <c r="J500" s="526">
        <v>0.06</v>
      </c>
      <c r="K500" s="526">
        <f t="shared" si="109"/>
        <v>2936.94</v>
      </c>
      <c r="L500" s="524"/>
      <c r="M500" s="526"/>
    </row>
    <row r="501" spans="1:13" x14ac:dyDescent="0.25">
      <c r="A501" s="524"/>
      <c r="B501" s="575">
        <v>42599</v>
      </c>
      <c r="C501" s="524">
        <v>36</v>
      </c>
      <c r="D501" s="525">
        <v>14.95</v>
      </c>
      <c r="E501" s="526">
        <v>0</v>
      </c>
      <c r="F501" s="526">
        <f t="shared" si="108"/>
        <v>538.19999999999993</v>
      </c>
      <c r="G501" s="647"/>
      <c r="H501" s="542">
        <v>500</v>
      </c>
      <c r="I501" s="525">
        <v>16.72</v>
      </c>
      <c r="J501" s="526">
        <v>0.18</v>
      </c>
      <c r="K501" s="526">
        <f t="shared" si="109"/>
        <v>8359.82</v>
      </c>
      <c r="L501" s="524"/>
      <c r="M501" s="526"/>
    </row>
    <row r="502" spans="1:13" x14ac:dyDescent="0.25">
      <c r="A502" s="524"/>
      <c r="B502" s="575">
        <v>42599</v>
      </c>
      <c r="C502" s="524">
        <v>22</v>
      </c>
      <c r="D502" s="525">
        <v>14.95</v>
      </c>
      <c r="E502" s="526">
        <v>0</v>
      </c>
      <c r="F502" s="526">
        <f t="shared" si="108"/>
        <v>328.9</v>
      </c>
      <c r="G502" s="523">
        <v>42601</v>
      </c>
      <c r="H502" s="542">
        <v>500</v>
      </c>
      <c r="I502" s="525">
        <v>16.82</v>
      </c>
      <c r="J502" s="526">
        <v>0.18</v>
      </c>
      <c r="K502" s="526">
        <f t="shared" si="109"/>
        <v>8409.82</v>
      </c>
      <c r="L502" s="524"/>
      <c r="M502" s="526"/>
    </row>
    <row r="503" spans="1:13" x14ac:dyDescent="0.25">
      <c r="A503" s="524"/>
      <c r="B503" s="575">
        <v>42604</v>
      </c>
      <c r="C503" s="524">
        <v>1000</v>
      </c>
      <c r="D503" s="525">
        <v>15.68</v>
      </c>
      <c r="E503" s="526">
        <v>0</v>
      </c>
      <c r="F503" s="526">
        <f t="shared" si="108"/>
        <v>15680</v>
      </c>
      <c r="G503" s="523">
        <v>42605</v>
      </c>
      <c r="H503" s="542">
        <v>500</v>
      </c>
      <c r="I503" s="525">
        <v>15.98</v>
      </c>
      <c r="J503" s="526">
        <v>0.17</v>
      </c>
      <c r="K503" s="526">
        <f t="shared" si="109"/>
        <v>7989.83</v>
      </c>
      <c r="L503" s="524"/>
      <c r="M503" s="526"/>
    </row>
    <row r="504" spans="1:13" x14ac:dyDescent="0.25">
      <c r="A504" s="524"/>
      <c r="B504" s="575">
        <v>42604</v>
      </c>
      <c r="C504" s="524">
        <v>500</v>
      </c>
      <c r="D504" s="525">
        <v>15.48</v>
      </c>
      <c r="E504" s="526">
        <v>0</v>
      </c>
      <c r="F504" s="526">
        <f t="shared" si="108"/>
        <v>7740</v>
      </c>
      <c r="G504" s="523">
        <v>42605</v>
      </c>
      <c r="H504" s="542">
        <v>500</v>
      </c>
      <c r="I504" s="525">
        <v>16.25</v>
      </c>
      <c r="J504" s="526">
        <v>0.18</v>
      </c>
      <c r="K504" s="526">
        <f t="shared" si="109"/>
        <v>8124.82</v>
      </c>
      <c r="L504" s="524"/>
      <c r="M504" s="526"/>
    </row>
    <row r="505" spans="1:13" x14ac:dyDescent="0.25">
      <c r="A505" s="524"/>
      <c r="B505" s="575">
        <v>42606</v>
      </c>
      <c r="C505" s="524">
        <v>178</v>
      </c>
      <c r="D505" s="525">
        <v>16.059999999999999</v>
      </c>
      <c r="E505" s="526">
        <v>0</v>
      </c>
      <c r="F505" s="526">
        <f t="shared" si="108"/>
        <v>2858.68</v>
      </c>
      <c r="G505" s="523">
        <v>42605</v>
      </c>
      <c r="H505" s="542">
        <v>500</v>
      </c>
      <c r="I505" s="525">
        <v>16.48</v>
      </c>
      <c r="J505" s="526">
        <v>0.18</v>
      </c>
      <c r="K505" s="526">
        <f t="shared" si="109"/>
        <v>8239.82</v>
      </c>
      <c r="L505" s="524"/>
      <c r="M505" s="526"/>
    </row>
    <row r="506" spans="1:13" x14ac:dyDescent="0.25">
      <c r="A506" s="524"/>
      <c r="B506" s="575">
        <v>42608</v>
      </c>
      <c r="C506" s="524">
        <v>500</v>
      </c>
      <c r="D506" s="525">
        <v>15.98</v>
      </c>
      <c r="E506" s="526">
        <v>0</v>
      </c>
      <c r="F506" s="526">
        <f t="shared" si="108"/>
        <v>7990</v>
      </c>
      <c r="G506" s="523">
        <v>42615</v>
      </c>
      <c r="H506" s="542">
        <v>500</v>
      </c>
      <c r="I506" s="525">
        <v>15.65</v>
      </c>
      <c r="J506" s="526">
        <v>0.17</v>
      </c>
      <c r="K506" s="526">
        <f t="shared" si="109"/>
        <v>7824.83</v>
      </c>
      <c r="L506" s="524"/>
      <c r="M506" s="526"/>
    </row>
    <row r="507" spans="1:13" ht="30" x14ac:dyDescent="0.25">
      <c r="A507" s="524"/>
      <c r="B507" s="575">
        <v>42608</v>
      </c>
      <c r="C507" s="524">
        <v>500</v>
      </c>
      <c r="D507" s="525">
        <v>15.85</v>
      </c>
      <c r="E507" s="526">
        <v>0</v>
      </c>
      <c r="F507" s="526">
        <f t="shared" si="108"/>
        <v>7925</v>
      </c>
      <c r="G507" s="523">
        <v>42621</v>
      </c>
      <c r="H507" s="542">
        <v>500</v>
      </c>
      <c r="I507" s="525">
        <v>16.72</v>
      </c>
      <c r="J507" s="526">
        <v>0.18</v>
      </c>
      <c r="K507" s="526">
        <f t="shared" si="109"/>
        <v>8359.82</v>
      </c>
      <c r="L507" s="648" t="s">
        <v>278</v>
      </c>
      <c r="M507" s="526"/>
    </row>
    <row r="508" spans="1:13" x14ac:dyDescent="0.25">
      <c r="A508" s="524"/>
      <c r="B508" s="575">
        <v>42612</v>
      </c>
      <c r="C508" s="524">
        <v>500</v>
      </c>
      <c r="D508" s="525">
        <v>15.68</v>
      </c>
      <c r="E508" s="526">
        <v>0</v>
      </c>
      <c r="F508" s="526">
        <f t="shared" si="108"/>
        <v>7840</v>
      </c>
      <c r="G508" s="523">
        <v>42621</v>
      </c>
      <c r="H508" s="542">
        <v>500</v>
      </c>
      <c r="I508" s="525">
        <v>16.28</v>
      </c>
      <c r="J508" s="526">
        <v>0.18</v>
      </c>
      <c r="K508" s="526">
        <f t="shared" si="109"/>
        <v>8139.8200000000006</v>
      </c>
      <c r="L508" s="648"/>
      <c r="M508" s="526"/>
    </row>
    <row r="509" spans="1:13" x14ac:dyDescent="0.25">
      <c r="A509" s="524"/>
      <c r="B509" s="575">
        <v>42612</v>
      </c>
      <c r="C509" s="524">
        <v>500</v>
      </c>
      <c r="D509" s="525">
        <v>15.55</v>
      </c>
      <c r="E509" s="526">
        <v>0</v>
      </c>
      <c r="F509" s="526">
        <f t="shared" si="108"/>
        <v>7775</v>
      </c>
      <c r="G509" s="523">
        <v>42621</v>
      </c>
      <c r="H509" s="542">
        <v>220</v>
      </c>
      <c r="I509" s="525">
        <v>16.77</v>
      </c>
      <c r="J509" s="526">
        <v>0.08</v>
      </c>
      <c r="K509" s="526">
        <f t="shared" si="109"/>
        <v>3689.32</v>
      </c>
      <c r="L509" s="648"/>
      <c r="M509" s="526"/>
    </row>
    <row r="510" spans="1:13" x14ac:dyDescent="0.25">
      <c r="A510" s="524"/>
      <c r="B510" s="575">
        <v>42613</v>
      </c>
      <c r="C510" s="524">
        <v>500</v>
      </c>
      <c r="D510" s="525">
        <v>15.244999999999999</v>
      </c>
      <c r="E510" s="526">
        <v>0</v>
      </c>
      <c r="F510" s="526">
        <f t="shared" si="108"/>
        <v>7622.5</v>
      </c>
      <c r="G510" s="523">
        <v>42625</v>
      </c>
      <c r="H510" s="542">
        <v>500</v>
      </c>
      <c r="I510" s="525">
        <v>15.5</v>
      </c>
      <c r="J510" s="526">
        <v>0.17</v>
      </c>
      <c r="K510" s="526">
        <f t="shared" si="109"/>
        <v>7749.83</v>
      </c>
      <c r="L510" s="524"/>
      <c r="M510" s="526"/>
    </row>
    <row r="511" spans="1:13" x14ac:dyDescent="0.25">
      <c r="A511" s="524"/>
      <c r="B511" s="575">
        <v>42613</v>
      </c>
      <c r="C511" s="524">
        <v>500</v>
      </c>
      <c r="D511" s="525">
        <v>15.08</v>
      </c>
      <c r="E511" s="526">
        <v>0</v>
      </c>
      <c r="F511" s="526">
        <f t="shared" si="108"/>
        <v>7540</v>
      </c>
      <c r="G511" s="523">
        <v>42628</v>
      </c>
      <c r="H511" s="542">
        <v>300</v>
      </c>
      <c r="I511" s="525">
        <v>14.46</v>
      </c>
      <c r="J511" s="526">
        <v>0.09</v>
      </c>
      <c r="K511" s="526">
        <f t="shared" si="109"/>
        <v>4337.91</v>
      </c>
      <c r="L511" s="524"/>
      <c r="M511" s="526"/>
    </row>
    <row r="512" spans="1:13" x14ac:dyDescent="0.25">
      <c r="A512" s="524"/>
      <c r="B512" s="575">
        <v>42622</v>
      </c>
      <c r="C512" s="524">
        <v>220</v>
      </c>
      <c r="D512" s="525">
        <v>16.25</v>
      </c>
      <c r="E512" s="526">
        <v>0</v>
      </c>
      <c r="F512" s="526">
        <f t="shared" si="108"/>
        <v>3575</v>
      </c>
      <c r="G512" s="523">
        <v>42634</v>
      </c>
      <c r="H512" s="542">
        <v>322</v>
      </c>
      <c r="I512" s="525">
        <v>14.28</v>
      </c>
      <c r="J512" s="526">
        <v>0.1</v>
      </c>
      <c r="K512" s="526">
        <f t="shared" si="109"/>
        <v>4598.0599999999995</v>
      </c>
      <c r="L512" s="524"/>
      <c r="M512" s="526"/>
    </row>
    <row r="513" spans="1:13" x14ac:dyDescent="0.25">
      <c r="A513" s="524"/>
      <c r="B513" s="575">
        <v>42622</v>
      </c>
      <c r="C513" s="524">
        <v>500</v>
      </c>
      <c r="D513" s="525">
        <v>15.98</v>
      </c>
      <c r="E513" s="526">
        <v>0</v>
      </c>
      <c r="F513" s="526">
        <f t="shared" si="108"/>
        <v>7990</v>
      </c>
      <c r="G513" s="523">
        <v>42634</v>
      </c>
      <c r="H513" s="542">
        <v>400</v>
      </c>
      <c r="I513" s="525">
        <v>14.64</v>
      </c>
      <c r="J513" s="526">
        <v>0.13</v>
      </c>
      <c r="K513" s="526">
        <f t="shared" si="109"/>
        <v>5855.87</v>
      </c>
      <c r="L513" s="524"/>
      <c r="M513" s="526"/>
    </row>
    <row r="514" spans="1:13" x14ac:dyDescent="0.25">
      <c r="A514" s="524"/>
      <c r="B514" s="575">
        <v>42622</v>
      </c>
      <c r="C514" s="524">
        <v>500</v>
      </c>
      <c r="D514" s="525">
        <v>15.75</v>
      </c>
      <c r="E514" s="526">
        <v>0</v>
      </c>
      <c r="F514" s="526">
        <f t="shared" si="108"/>
        <v>7875</v>
      </c>
      <c r="G514" s="523">
        <v>42639</v>
      </c>
      <c r="H514" s="542">
        <v>200</v>
      </c>
      <c r="I514" s="525">
        <v>14.72</v>
      </c>
      <c r="J514" s="526">
        <v>0.06</v>
      </c>
      <c r="K514" s="526">
        <f t="shared" si="109"/>
        <v>2943.94</v>
      </c>
      <c r="L514" s="524"/>
      <c r="M514" s="526"/>
    </row>
    <row r="515" spans="1:13" x14ac:dyDescent="0.25">
      <c r="A515" s="524"/>
      <c r="B515" s="575">
        <v>42625</v>
      </c>
      <c r="C515" s="524">
        <v>500</v>
      </c>
      <c r="D515" s="525">
        <v>15.22</v>
      </c>
      <c r="E515" s="526">
        <v>0</v>
      </c>
      <c r="F515" s="526">
        <f t="shared" si="108"/>
        <v>7610</v>
      </c>
      <c r="G515" s="523">
        <v>42641</v>
      </c>
      <c r="H515" s="542">
        <v>300</v>
      </c>
      <c r="I515" s="525">
        <v>15.28</v>
      </c>
      <c r="J515" s="526">
        <v>0.1</v>
      </c>
      <c r="K515" s="526">
        <f t="shared" si="109"/>
        <v>4583.8999999999996</v>
      </c>
      <c r="L515" s="524"/>
      <c r="M515" s="526"/>
    </row>
    <row r="516" spans="1:13" ht="30" x14ac:dyDescent="0.25">
      <c r="A516" s="630" t="s">
        <v>288</v>
      </c>
      <c r="B516" s="575">
        <v>42626</v>
      </c>
      <c r="C516" s="524">
        <v>600</v>
      </c>
      <c r="D516" s="525">
        <v>14.91</v>
      </c>
      <c r="E516" s="526">
        <v>-3</v>
      </c>
      <c r="F516" s="526">
        <f t="shared" si="108"/>
        <v>8943</v>
      </c>
      <c r="G516" s="523">
        <v>42641</v>
      </c>
      <c r="H516" s="542">
        <v>400</v>
      </c>
      <c r="I516" s="525">
        <v>15.06</v>
      </c>
      <c r="J516" s="526">
        <v>0.13</v>
      </c>
      <c r="K516" s="526">
        <f t="shared" si="109"/>
        <v>6023.87</v>
      </c>
      <c r="L516" s="524"/>
      <c r="M516" s="526"/>
    </row>
    <row r="517" spans="1:13" x14ac:dyDescent="0.25">
      <c r="A517" s="630"/>
      <c r="B517" s="575">
        <v>42626</v>
      </c>
      <c r="C517" s="524">
        <v>400</v>
      </c>
      <c r="D517" s="525">
        <v>14.75</v>
      </c>
      <c r="E517" s="526">
        <v>0</v>
      </c>
      <c r="F517" s="526">
        <f t="shared" si="108"/>
        <v>5900</v>
      </c>
      <c r="G517" s="523">
        <v>42641</v>
      </c>
      <c r="H517" s="542">
        <v>322</v>
      </c>
      <c r="I517" s="525">
        <v>14.39</v>
      </c>
      <c r="J517" s="526">
        <v>0.1</v>
      </c>
      <c r="K517" s="526">
        <f t="shared" si="109"/>
        <v>4633.4799999999996</v>
      </c>
      <c r="L517" s="524"/>
      <c r="M517" s="526"/>
    </row>
    <row r="518" spans="1:13" x14ac:dyDescent="0.25">
      <c r="A518" s="630"/>
      <c r="B518" s="575">
        <v>42626</v>
      </c>
      <c r="C518" s="524">
        <v>300</v>
      </c>
      <c r="D518" s="525">
        <v>14.48</v>
      </c>
      <c r="E518" s="526">
        <v>0</v>
      </c>
      <c r="F518" s="526">
        <f t="shared" si="108"/>
        <v>4344</v>
      </c>
      <c r="G518" s="523">
        <v>42641</v>
      </c>
      <c r="H518" s="542">
        <v>500</v>
      </c>
      <c r="I518" s="525">
        <v>14.26</v>
      </c>
      <c r="J518" s="526">
        <v>0.16</v>
      </c>
      <c r="K518" s="526">
        <f t="shared" si="109"/>
        <v>7129.84</v>
      </c>
      <c r="L518" s="524"/>
      <c r="M518" s="526"/>
    </row>
    <row r="519" spans="1:13" x14ac:dyDescent="0.25">
      <c r="A519" s="630"/>
      <c r="B519" s="575">
        <v>42626</v>
      </c>
      <c r="C519" s="524">
        <v>300</v>
      </c>
      <c r="D519" s="525">
        <v>14.25</v>
      </c>
      <c r="E519" s="526">
        <v>0</v>
      </c>
      <c r="F519" s="526">
        <f t="shared" si="108"/>
        <v>4275</v>
      </c>
      <c r="G519" s="523">
        <v>42642</v>
      </c>
      <c r="H519" s="542">
        <v>300</v>
      </c>
      <c r="I519" s="525">
        <v>15.28</v>
      </c>
      <c r="J519" s="526">
        <v>0.1</v>
      </c>
      <c r="K519" s="526">
        <f t="shared" si="109"/>
        <v>4583.8999999999996</v>
      </c>
      <c r="L519" s="524"/>
      <c r="M519" s="526"/>
    </row>
    <row r="520" spans="1:13" x14ac:dyDescent="0.25">
      <c r="A520" s="630"/>
      <c r="B520" s="575">
        <v>42627</v>
      </c>
      <c r="C520" s="524">
        <v>200</v>
      </c>
      <c r="D520" s="525">
        <v>14.02</v>
      </c>
      <c r="E520" s="526">
        <v>-1</v>
      </c>
      <c r="F520" s="526">
        <f t="shared" si="108"/>
        <v>2803</v>
      </c>
      <c r="G520" s="523">
        <v>42642</v>
      </c>
      <c r="H520" s="542">
        <v>700</v>
      </c>
      <c r="I520" s="525">
        <v>15.78</v>
      </c>
      <c r="J520" s="526">
        <v>0.24</v>
      </c>
      <c r="K520" s="526">
        <f t="shared" si="109"/>
        <v>11045.76</v>
      </c>
      <c r="L520" s="524"/>
      <c r="M520" s="526"/>
    </row>
    <row r="521" spans="1:13" x14ac:dyDescent="0.25">
      <c r="A521" s="524"/>
      <c r="B521" s="575">
        <v>42628</v>
      </c>
      <c r="C521" s="524">
        <v>300</v>
      </c>
      <c r="D521" s="525">
        <v>14.3</v>
      </c>
      <c r="E521" s="526">
        <v>0</v>
      </c>
      <c r="F521" s="526">
        <f t="shared" si="108"/>
        <v>4290</v>
      </c>
      <c r="G521" s="523">
        <v>42642</v>
      </c>
      <c r="H521" s="542">
        <v>214</v>
      </c>
      <c r="I521" s="525">
        <v>15.98</v>
      </c>
      <c r="J521" s="526">
        <v>7.0000000000000007E-2</v>
      </c>
      <c r="K521" s="526">
        <f t="shared" si="109"/>
        <v>3419.65</v>
      </c>
      <c r="L521" s="524"/>
      <c r="M521" s="526"/>
    </row>
    <row r="522" spans="1:13" x14ac:dyDescent="0.25">
      <c r="A522" s="524"/>
      <c r="B522" s="575">
        <v>42632</v>
      </c>
      <c r="C522" s="524">
        <v>200</v>
      </c>
      <c r="D522" s="525">
        <v>14.06</v>
      </c>
      <c r="E522" s="526">
        <v>0</v>
      </c>
      <c r="F522" s="526">
        <f t="shared" si="108"/>
        <v>2812</v>
      </c>
      <c r="G522" s="523">
        <v>42648</v>
      </c>
      <c r="H522" s="542">
        <v>1000</v>
      </c>
      <c r="I522" s="525">
        <v>16.079999999999998</v>
      </c>
      <c r="J522" s="526">
        <v>0.35</v>
      </c>
      <c r="K522" s="526">
        <f t="shared" si="109"/>
        <v>16079.649999999998</v>
      </c>
      <c r="L522" s="524"/>
      <c r="M522" s="526"/>
    </row>
    <row r="523" spans="1:13" x14ac:dyDescent="0.25">
      <c r="A523" s="524"/>
      <c r="B523" s="575">
        <v>42633</v>
      </c>
      <c r="C523" s="524">
        <v>200</v>
      </c>
      <c r="D523" s="525">
        <v>14.11</v>
      </c>
      <c r="E523" s="526">
        <v>0</v>
      </c>
      <c r="F523" s="526">
        <f t="shared" si="108"/>
        <v>2822</v>
      </c>
      <c r="G523" s="523">
        <v>42648</v>
      </c>
      <c r="H523" s="542">
        <v>500</v>
      </c>
      <c r="I523" s="525">
        <v>16.38</v>
      </c>
      <c r="J523" s="526">
        <v>0.18</v>
      </c>
      <c r="K523" s="526">
        <f t="shared" si="109"/>
        <v>8189.8199999999988</v>
      </c>
      <c r="L523" s="524"/>
      <c r="M523" s="526"/>
    </row>
    <row r="524" spans="1:13" x14ac:dyDescent="0.25">
      <c r="A524" s="524"/>
      <c r="B524" s="575">
        <v>42633</v>
      </c>
      <c r="C524" s="524">
        <v>122</v>
      </c>
      <c r="D524" s="525">
        <v>14.1</v>
      </c>
      <c r="E524" s="526">
        <v>0</v>
      </c>
      <c r="F524" s="526">
        <f t="shared" si="108"/>
        <v>1720.2</v>
      </c>
      <c r="G524" s="523">
        <v>42649</v>
      </c>
      <c r="H524" s="542">
        <v>500</v>
      </c>
      <c r="I524" s="525">
        <v>16.16</v>
      </c>
      <c r="J524" s="526">
        <v>0.18</v>
      </c>
      <c r="K524" s="526">
        <f t="shared" si="109"/>
        <v>8079.82</v>
      </c>
      <c r="L524" s="524"/>
      <c r="M524" s="526"/>
    </row>
    <row r="525" spans="1:13" x14ac:dyDescent="0.25">
      <c r="A525" s="524"/>
      <c r="B525" s="575">
        <v>42636</v>
      </c>
      <c r="C525" s="524">
        <v>200</v>
      </c>
      <c r="D525" s="525">
        <v>14.38</v>
      </c>
      <c r="E525" s="526">
        <v>0</v>
      </c>
      <c r="F525" s="526">
        <f t="shared" si="108"/>
        <v>2876</v>
      </c>
      <c r="G525" s="523">
        <v>42671</v>
      </c>
      <c r="H525" s="542">
        <v>1000</v>
      </c>
      <c r="I525" s="525">
        <v>14.22</v>
      </c>
      <c r="J525" s="526">
        <v>0.31</v>
      </c>
      <c r="K525" s="526">
        <f t="shared" si="109"/>
        <v>14219.69</v>
      </c>
      <c r="L525" s="524"/>
      <c r="M525" s="526"/>
    </row>
    <row r="526" spans="1:13" x14ac:dyDescent="0.25">
      <c r="A526" s="524"/>
      <c r="B526" s="575">
        <v>42639</v>
      </c>
      <c r="C526" s="524">
        <v>200</v>
      </c>
      <c r="D526" s="525">
        <v>14.5</v>
      </c>
      <c r="E526" s="526">
        <v>0</v>
      </c>
      <c r="F526" s="526">
        <f t="shared" ref="F526:F540" si="110">C526*D526+E526</f>
        <v>2900</v>
      </c>
      <c r="G526" s="523">
        <v>42674</v>
      </c>
      <c r="H526" s="542">
        <v>300</v>
      </c>
      <c r="I526" s="525">
        <v>13.42</v>
      </c>
      <c r="J526" s="526">
        <v>0.09</v>
      </c>
      <c r="K526" s="526">
        <f t="shared" si="109"/>
        <v>4025.91</v>
      </c>
      <c r="L526" s="524"/>
      <c r="M526" s="526"/>
    </row>
    <row r="527" spans="1:13" x14ac:dyDescent="0.25">
      <c r="A527" s="524"/>
      <c r="B527" s="575">
        <v>42639</v>
      </c>
      <c r="C527" s="524">
        <v>200</v>
      </c>
      <c r="D527" s="525">
        <v>14.38</v>
      </c>
      <c r="E527" s="526">
        <v>0</v>
      </c>
      <c r="F527" s="526">
        <f t="shared" si="110"/>
        <v>2876</v>
      </c>
      <c r="G527" s="523">
        <v>42674</v>
      </c>
      <c r="H527" s="542">
        <v>200</v>
      </c>
      <c r="I527" s="525">
        <v>13.25</v>
      </c>
      <c r="J527" s="526">
        <v>-0.74</v>
      </c>
      <c r="K527" s="526">
        <f t="shared" si="109"/>
        <v>2650.74</v>
      </c>
      <c r="L527" s="524"/>
      <c r="M527" s="526"/>
    </row>
    <row r="528" spans="1:13" x14ac:dyDescent="0.25">
      <c r="A528" s="524"/>
      <c r="B528" s="575">
        <v>42640</v>
      </c>
      <c r="C528" s="524">
        <v>322</v>
      </c>
      <c r="D528" s="525">
        <v>13.97</v>
      </c>
      <c r="E528" s="526">
        <v>0</v>
      </c>
      <c r="F528" s="526">
        <f t="shared" si="110"/>
        <v>4498.34</v>
      </c>
      <c r="G528" s="523">
        <v>42676</v>
      </c>
      <c r="H528" s="542">
        <v>200</v>
      </c>
      <c r="I528" s="525">
        <v>13.05</v>
      </c>
      <c r="J528" s="526">
        <v>0.06</v>
      </c>
      <c r="K528" s="526">
        <f t="shared" si="109"/>
        <v>2609.94</v>
      </c>
      <c r="L528" s="524"/>
      <c r="M528" s="526"/>
    </row>
    <row r="529" spans="1:13" x14ac:dyDescent="0.25">
      <c r="A529" s="524"/>
      <c r="B529" s="575">
        <v>42641</v>
      </c>
      <c r="C529" s="524">
        <v>300</v>
      </c>
      <c r="D529" s="525">
        <v>14.02</v>
      </c>
      <c r="E529" s="526">
        <v>-1.26</v>
      </c>
      <c r="F529" s="526">
        <f t="shared" si="110"/>
        <v>4204.74</v>
      </c>
      <c r="G529" s="523">
        <v>42677</v>
      </c>
      <c r="H529" s="542">
        <v>500</v>
      </c>
      <c r="I529" s="525">
        <v>13.96</v>
      </c>
      <c r="J529" s="526">
        <v>0.15</v>
      </c>
      <c r="K529" s="526">
        <f t="shared" si="109"/>
        <v>6979.85</v>
      </c>
      <c r="L529" s="524"/>
      <c r="M529" s="526"/>
    </row>
    <row r="530" spans="1:13" x14ac:dyDescent="0.25">
      <c r="A530" s="524"/>
      <c r="B530" s="575">
        <v>42641</v>
      </c>
      <c r="C530" s="524">
        <v>200</v>
      </c>
      <c r="D530" s="525">
        <v>14.17</v>
      </c>
      <c r="E530" s="526">
        <v>0</v>
      </c>
      <c r="F530" s="526">
        <f t="shared" si="110"/>
        <v>2834</v>
      </c>
      <c r="G530" s="523">
        <v>42677</v>
      </c>
      <c r="H530" s="542">
        <v>2000</v>
      </c>
      <c r="I530" s="525">
        <v>14.5</v>
      </c>
      <c r="J530" s="526">
        <v>0.63</v>
      </c>
      <c r="K530" s="526">
        <f t="shared" si="109"/>
        <v>28999.37</v>
      </c>
      <c r="L530" s="524"/>
      <c r="M530" s="526"/>
    </row>
    <row r="531" spans="1:13" x14ac:dyDescent="0.25">
      <c r="A531" s="524"/>
      <c r="B531" s="575">
        <v>42642</v>
      </c>
      <c r="C531" s="524">
        <v>414</v>
      </c>
      <c r="D531" s="525">
        <v>15.66</v>
      </c>
      <c r="E531" s="526">
        <v>0</v>
      </c>
      <c r="F531" s="526">
        <f t="shared" si="110"/>
        <v>6483.24</v>
      </c>
      <c r="G531" s="523">
        <v>42682</v>
      </c>
      <c r="H531" s="542">
        <v>1000</v>
      </c>
      <c r="I531" s="525">
        <v>14.28</v>
      </c>
      <c r="J531" s="526">
        <v>0.31</v>
      </c>
      <c r="K531" s="526">
        <f t="shared" si="109"/>
        <v>14279.69</v>
      </c>
      <c r="L531" s="524"/>
      <c r="M531" s="526"/>
    </row>
    <row r="532" spans="1:13" ht="30" x14ac:dyDescent="0.25">
      <c r="A532" s="630" t="s">
        <v>304</v>
      </c>
      <c r="B532" s="575">
        <v>42647</v>
      </c>
      <c r="C532" s="524">
        <v>500</v>
      </c>
      <c r="D532" s="525">
        <v>15.86</v>
      </c>
      <c r="E532" s="526">
        <v>0</v>
      </c>
      <c r="F532" s="526">
        <f t="shared" si="110"/>
        <v>7930</v>
      </c>
      <c r="G532" s="523">
        <v>42685</v>
      </c>
      <c r="H532" s="542">
        <v>500</v>
      </c>
      <c r="I532" s="525">
        <v>15.88</v>
      </c>
      <c r="J532" s="526">
        <v>0.17</v>
      </c>
      <c r="K532" s="526">
        <f t="shared" si="109"/>
        <v>7939.83</v>
      </c>
      <c r="L532" s="524"/>
      <c r="M532" s="526"/>
    </row>
    <row r="533" spans="1:13" x14ac:dyDescent="0.25">
      <c r="A533" s="630"/>
      <c r="B533" s="575">
        <v>42647</v>
      </c>
      <c r="C533" s="524">
        <v>500</v>
      </c>
      <c r="D533" s="525">
        <v>15.62</v>
      </c>
      <c r="E533" s="526">
        <v>0</v>
      </c>
      <c r="F533" s="526">
        <f t="shared" si="110"/>
        <v>7810</v>
      </c>
      <c r="G533" s="523">
        <v>42695</v>
      </c>
      <c r="H533" s="542">
        <v>2272</v>
      </c>
      <c r="I533" s="525">
        <v>16.28</v>
      </c>
      <c r="J533" s="526">
        <v>0.81</v>
      </c>
      <c r="K533" s="526">
        <f t="shared" si="109"/>
        <v>36987.350000000006</v>
      </c>
      <c r="L533" s="524"/>
      <c r="M533" s="526"/>
    </row>
    <row r="534" spans="1:13" x14ac:dyDescent="0.25">
      <c r="A534" s="630"/>
      <c r="B534" s="575">
        <v>42649</v>
      </c>
      <c r="C534" s="524">
        <v>500</v>
      </c>
      <c r="D534" s="525">
        <v>15.97</v>
      </c>
      <c r="E534" s="526">
        <v>0</v>
      </c>
      <c r="F534" s="526">
        <f t="shared" si="110"/>
        <v>7985</v>
      </c>
      <c r="G534" s="523">
        <v>42695</v>
      </c>
      <c r="H534" s="542">
        <v>500</v>
      </c>
      <c r="I534" s="525">
        <v>16.45</v>
      </c>
      <c r="J534" s="526">
        <v>0.18</v>
      </c>
      <c r="K534" s="526">
        <f t="shared" si="109"/>
        <v>8224.82</v>
      </c>
      <c r="L534" s="524"/>
      <c r="M534" s="526"/>
    </row>
    <row r="535" spans="1:13" x14ac:dyDescent="0.25">
      <c r="A535" s="630"/>
      <c r="B535" s="575">
        <v>42649</v>
      </c>
      <c r="C535" s="524">
        <v>500</v>
      </c>
      <c r="D535" s="525">
        <v>15.84</v>
      </c>
      <c r="E535" s="526">
        <v>0</v>
      </c>
      <c r="F535" s="526">
        <f t="shared" si="110"/>
        <v>7920</v>
      </c>
      <c r="G535" s="523">
        <v>42696</v>
      </c>
      <c r="H535" s="542">
        <v>500</v>
      </c>
      <c r="I535" s="525">
        <v>16.54</v>
      </c>
      <c r="J535" s="526">
        <v>0.18</v>
      </c>
      <c r="K535" s="526">
        <f t="shared" si="109"/>
        <v>8269.82</v>
      </c>
      <c r="L535" s="524"/>
      <c r="M535" s="526"/>
    </row>
    <row r="536" spans="1:13" x14ac:dyDescent="0.25">
      <c r="A536" s="524"/>
      <c r="B536" s="575">
        <v>42649</v>
      </c>
      <c r="C536" s="524">
        <v>500</v>
      </c>
      <c r="D536" s="525">
        <v>16.079999999999998</v>
      </c>
      <c r="E536" s="526">
        <v>0</v>
      </c>
      <c r="F536" s="526">
        <f t="shared" si="110"/>
        <v>8039.9999999999991</v>
      </c>
      <c r="G536" s="523">
        <v>42697</v>
      </c>
      <c r="H536" s="542">
        <v>200</v>
      </c>
      <c r="I536" s="525">
        <v>16.79</v>
      </c>
      <c r="J536" s="526">
        <v>7.0000000000000007E-2</v>
      </c>
      <c r="K536" s="526">
        <f t="shared" si="109"/>
        <v>3357.93</v>
      </c>
      <c r="L536" s="524"/>
      <c r="M536" s="526"/>
    </row>
    <row r="537" spans="1:13" x14ac:dyDescent="0.25">
      <c r="A537" s="524"/>
      <c r="B537" s="575">
        <v>42650</v>
      </c>
      <c r="C537" s="524">
        <v>300</v>
      </c>
      <c r="D537" s="525">
        <v>15.75</v>
      </c>
      <c r="E537" s="526">
        <v>0</v>
      </c>
      <c r="F537" s="526">
        <f t="shared" si="110"/>
        <v>4725</v>
      </c>
      <c r="G537" s="523">
        <v>42697</v>
      </c>
      <c r="H537" s="542">
        <v>500</v>
      </c>
      <c r="I537" s="525">
        <v>16.59</v>
      </c>
      <c r="J537" s="526">
        <v>0.18</v>
      </c>
      <c r="K537" s="526">
        <f t="shared" si="109"/>
        <v>8294.82</v>
      </c>
      <c r="L537" s="524"/>
      <c r="M537" s="526"/>
    </row>
    <row r="538" spans="1:13" x14ac:dyDescent="0.25">
      <c r="A538" s="524"/>
      <c r="B538" s="575">
        <v>42650</v>
      </c>
      <c r="C538" s="524">
        <v>300</v>
      </c>
      <c r="D538" s="525">
        <v>15.58</v>
      </c>
      <c r="E538" s="526">
        <v>0</v>
      </c>
      <c r="F538" s="526">
        <f t="shared" si="110"/>
        <v>4674</v>
      </c>
      <c r="G538" s="523">
        <v>42704</v>
      </c>
      <c r="H538" s="542">
        <v>1000</v>
      </c>
      <c r="I538" s="525">
        <v>16.420000000000002</v>
      </c>
      <c r="J538" s="526">
        <v>0.36</v>
      </c>
      <c r="K538" s="526">
        <f t="shared" si="109"/>
        <v>16419.64</v>
      </c>
      <c r="L538" s="524"/>
      <c r="M538" s="526"/>
    </row>
    <row r="539" spans="1:13" x14ac:dyDescent="0.25">
      <c r="A539" s="524"/>
      <c r="B539" s="575">
        <v>42653</v>
      </c>
      <c r="C539" s="524">
        <v>394</v>
      </c>
      <c r="D539" s="525">
        <v>15.72</v>
      </c>
      <c r="E539" s="526">
        <v>0</v>
      </c>
      <c r="F539" s="526">
        <f t="shared" si="110"/>
        <v>6193.68</v>
      </c>
      <c r="G539" s="523">
        <v>42704</v>
      </c>
      <c r="H539" s="542">
        <v>300</v>
      </c>
      <c r="I539" s="525">
        <v>16.78</v>
      </c>
      <c r="J539" s="526">
        <v>1.61</v>
      </c>
      <c r="K539" s="526">
        <f t="shared" si="109"/>
        <v>5032.3900000000003</v>
      </c>
      <c r="L539" s="524"/>
      <c r="M539" s="526"/>
    </row>
    <row r="540" spans="1:13" x14ac:dyDescent="0.25">
      <c r="A540" s="524"/>
      <c r="B540" s="575">
        <v>42653</v>
      </c>
      <c r="C540" s="524">
        <v>6</v>
      </c>
      <c r="D540" s="525">
        <v>15.72</v>
      </c>
      <c r="E540" s="526">
        <v>0</v>
      </c>
      <c r="F540" s="526">
        <f t="shared" si="110"/>
        <v>94.320000000000007</v>
      </c>
      <c r="G540" s="523">
        <v>42704</v>
      </c>
      <c r="H540" s="542">
        <v>1000</v>
      </c>
      <c r="I540" s="525">
        <v>17.079999999999998</v>
      </c>
      <c r="J540" s="526">
        <v>0.37</v>
      </c>
      <c r="K540" s="526">
        <f t="shared" si="109"/>
        <v>17079.63</v>
      </c>
      <c r="L540" s="524"/>
      <c r="M540" s="526"/>
    </row>
    <row r="541" spans="1:13" x14ac:dyDescent="0.25">
      <c r="A541" s="524"/>
      <c r="B541" s="575">
        <v>42655</v>
      </c>
      <c r="C541" s="524">
        <v>22</v>
      </c>
      <c r="D541" s="525">
        <v>15.48</v>
      </c>
      <c r="E541" s="526">
        <v>0</v>
      </c>
      <c r="F541" s="526">
        <f>C541*D541+E541</f>
        <v>340.56</v>
      </c>
      <c r="G541" s="523">
        <v>42704</v>
      </c>
      <c r="H541" s="542">
        <v>1000</v>
      </c>
      <c r="I541" s="525">
        <v>17.32</v>
      </c>
      <c r="J541" s="526">
        <v>0.38</v>
      </c>
      <c r="K541" s="526">
        <f t="shared" si="109"/>
        <v>17319.62</v>
      </c>
      <c r="L541" s="524"/>
      <c r="M541" s="526"/>
    </row>
    <row r="542" spans="1:13" x14ac:dyDescent="0.25">
      <c r="A542" s="524"/>
      <c r="B542" s="575">
        <v>42655</v>
      </c>
      <c r="C542" s="524">
        <v>300</v>
      </c>
      <c r="D542" s="525">
        <v>15.48</v>
      </c>
      <c r="E542" s="526">
        <v>0</v>
      </c>
      <c r="F542" s="526">
        <f>C542*D542+E542</f>
        <v>4644</v>
      </c>
      <c r="G542" s="523">
        <v>42704</v>
      </c>
      <c r="H542" s="542">
        <v>500</v>
      </c>
      <c r="I542" s="525">
        <v>17.64</v>
      </c>
      <c r="J542" s="526">
        <v>0.19</v>
      </c>
      <c r="K542" s="526">
        <f t="shared" si="109"/>
        <v>8819.81</v>
      </c>
      <c r="L542" s="524"/>
      <c r="M542" s="526"/>
    </row>
    <row r="543" spans="1:13" x14ac:dyDescent="0.25">
      <c r="A543" s="631"/>
      <c r="B543" s="575">
        <v>42668</v>
      </c>
      <c r="C543" s="524">
        <v>500</v>
      </c>
      <c r="D543" s="525">
        <v>14.26</v>
      </c>
      <c r="E543" s="526">
        <v>-2.5</v>
      </c>
      <c r="F543" s="526">
        <f t="shared" ref="F543:F552" si="111">C543*D543+E543</f>
        <v>7127.5</v>
      </c>
      <c r="G543" s="523">
        <v>42705</v>
      </c>
      <c r="H543" s="542">
        <v>528</v>
      </c>
      <c r="I543" s="525">
        <v>18.7</v>
      </c>
      <c r="J543" s="526">
        <v>0.22</v>
      </c>
      <c r="K543" s="526">
        <f t="shared" si="109"/>
        <v>9873.380000000001</v>
      </c>
      <c r="L543" s="524"/>
      <c r="M543" s="526"/>
    </row>
    <row r="544" spans="1:13" x14ac:dyDescent="0.25">
      <c r="A544" s="631"/>
      <c r="B544" s="575">
        <v>42668</v>
      </c>
      <c r="C544" s="524">
        <v>500</v>
      </c>
      <c r="D544" s="525">
        <v>14.16</v>
      </c>
      <c r="E544" s="526">
        <v>0</v>
      </c>
      <c r="F544" s="526">
        <f t="shared" si="111"/>
        <v>7080</v>
      </c>
      <c r="G544" s="523">
        <v>42711</v>
      </c>
      <c r="H544" s="542">
        <v>500</v>
      </c>
      <c r="I544" s="525">
        <v>18.329999999999998</v>
      </c>
      <c r="J544" s="526">
        <v>0.2</v>
      </c>
      <c r="K544" s="526">
        <f t="shared" si="109"/>
        <v>9164.7999999999993</v>
      </c>
      <c r="L544" s="524"/>
      <c r="M544" s="526"/>
    </row>
    <row r="545" spans="1:13" x14ac:dyDescent="0.25">
      <c r="A545" s="631"/>
      <c r="B545" s="575">
        <v>42670</v>
      </c>
      <c r="C545" s="524">
        <v>500</v>
      </c>
      <c r="D545" s="525">
        <v>14.18</v>
      </c>
      <c r="E545" s="526">
        <v>0</v>
      </c>
      <c r="F545" s="526">
        <f t="shared" si="111"/>
        <v>7090</v>
      </c>
      <c r="G545" s="523">
        <v>42713</v>
      </c>
      <c r="H545" s="542">
        <v>500</v>
      </c>
      <c r="I545" s="525">
        <v>18.28</v>
      </c>
      <c r="J545" s="526">
        <v>0.2</v>
      </c>
      <c r="K545" s="526">
        <f t="shared" si="109"/>
        <v>9139.7999999999993</v>
      </c>
      <c r="L545" s="524"/>
      <c r="M545" s="526"/>
    </row>
    <row r="546" spans="1:13" x14ac:dyDescent="0.25">
      <c r="A546" s="631"/>
      <c r="B546" s="575">
        <v>42670</v>
      </c>
      <c r="C546" s="524">
        <v>500</v>
      </c>
      <c r="D546" s="525">
        <v>14.05</v>
      </c>
      <c r="E546" s="526">
        <v>0</v>
      </c>
      <c r="F546" s="526">
        <f t="shared" si="111"/>
        <v>7025</v>
      </c>
      <c r="G546" s="523">
        <v>42718</v>
      </c>
      <c r="H546" s="542">
        <v>200</v>
      </c>
      <c r="I546" s="525">
        <v>18.78</v>
      </c>
      <c r="J546" s="526">
        <v>0.08</v>
      </c>
      <c r="K546" s="526">
        <f t="shared" si="109"/>
        <v>3755.92</v>
      </c>
      <c r="L546" s="524"/>
      <c r="M546" s="526"/>
    </row>
    <row r="547" spans="1:13" x14ac:dyDescent="0.25">
      <c r="A547" s="631"/>
      <c r="B547" s="575">
        <v>42670</v>
      </c>
      <c r="C547" s="524">
        <v>500</v>
      </c>
      <c r="D547" s="525">
        <v>13.88</v>
      </c>
      <c r="E547" s="526">
        <v>0</v>
      </c>
      <c r="F547" s="526">
        <f t="shared" si="111"/>
        <v>6940</v>
      </c>
      <c r="G547" s="523">
        <v>42734</v>
      </c>
      <c r="H547" s="542">
        <v>1000</v>
      </c>
      <c r="I547" s="525">
        <v>17.72</v>
      </c>
      <c r="J547" s="526">
        <v>0.39</v>
      </c>
      <c r="K547" s="526">
        <f t="shared" si="109"/>
        <v>17719.61</v>
      </c>
      <c r="L547" s="524"/>
      <c r="M547" s="526"/>
    </row>
    <row r="548" spans="1:13" x14ac:dyDescent="0.25">
      <c r="A548" s="524"/>
      <c r="B548" s="575">
        <v>42671</v>
      </c>
      <c r="C548" s="524">
        <v>1000</v>
      </c>
      <c r="D548" s="525">
        <v>14.15</v>
      </c>
      <c r="E548" s="526">
        <v>0</v>
      </c>
      <c r="F548" s="526">
        <f t="shared" si="111"/>
        <v>14150</v>
      </c>
      <c r="G548" s="523">
        <v>42739</v>
      </c>
      <c r="H548" s="542">
        <v>500</v>
      </c>
      <c r="I548" s="525">
        <v>18.079999999999998</v>
      </c>
      <c r="J548" s="526">
        <v>0.2</v>
      </c>
      <c r="K548" s="526">
        <f t="shared" si="109"/>
        <v>9039.7999999999993</v>
      </c>
      <c r="L548" s="524"/>
      <c r="M548" s="526"/>
    </row>
    <row r="549" spans="1:13" x14ac:dyDescent="0.25">
      <c r="A549" s="524"/>
      <c r="B549" s="575">
        <v>42674</v>
      </c>
      <c r="C549" s="524">
        <v>300</v>
      </c>
      <c r="D549" s="525">
        <v>13.28</v>
      </c>
      <c r="E549" s="526">
        <v>-1.5</v>
      </c>
      <c r="F549" s="526">
        <f t="shared" si="111"/>
        <v>3982.5</v>
      </c>
      <c r="G549" s="523">
        <v>42748</v>
      </c>
      <c r="H549" s="542">
        <v>500</v>
      </c>
      <c r="I549" s="525">
        <v>17.48</v>
      </c>
      <c r="J549" s="526">
        <v>0.19</v>
      </c>
      <c r="K549" s="526">
        <f t="shared" si="109"/>
        <v>8739.81</v>
      </c>
      <c r="L549" s="524"/>
      <c r="M549" s="526"/>
    </row>
    <row r="550" spans="1:13" x14ac:dyDescent="0.25">
      <c r="A550" s="524"/>
      <c r="B550" s="575">
        <v>42674</v>
      </c>
      <c r="C550" s="524">
        <v>200</v>
      </c>
      <c r="D550" s="525">
        <v>13.15</v>
      </c>
      <c r="E550" s="526">
        <v>0.02</v>
      </c>
      <c r="F550" s="526">
        <f t="shared" si="111"/>
        <v>2630.02</v>
      </c>
      <c r="G550" s="523">
        <v>42761</v>
      </c>
      <c r="H550" s="542">
        <v>1000</v>
      </c>
      <c r="I550" s="525">
        <v>17.899999999999999</v>
      </c>
      <c r="J550" s="526">
        <v>0.39</v>
      </c>
      <c r="K550" s="526">
        <f t="shared" si="109"/>
        <v>17899.61</v>
      </c>
      <c r="L550" s="524"/>
      <c r="M550" s="526"/>
    </row>
    <row r="551" spans="1:13" x14ac:dyDescent="0.25">
      <c r="A551" s="524"/>
      <c r="B551" s="575">
        <v>42676</v>
      </c>
      <c r="C551" s="524">
        <v>200</v>
      </c>
      <c r="D551" s="525">
        <v>12.89</v>
      </c>
      <c r="E551" s="526">
        <v>0</v>
      </c>
      <c r="F551" s="526">
        <f t="shared" si="111"/>
        <v>2578</v>
      </c>
      <c r="G551" s="523">
        <v>42766</v>
      </c>
      <c r="H551" s="542">
        <v>300</v>
      </c>
      <c r="I551" s="525">
        <v>16.649999999999999</v>
      </c>
      <c r="J551" s="526">
        <v>0.11</v>
      </c>
      <c r="K551" s="526">
        <f t="shared" si="109"/>
        <v>4994.8900000000003</v>
      </c>
      <c r="L551" s="524"/>
      <c r="M551" s="526"/>
    </row>
    <row r="552" spans="1:13" x14ac:dyDescent="0.25">
      <c r="A552" s="524"/>
      <c r="B552" s="575">
        <v>42678</v>
      </c>
      <c r="C552" s="524">
        <v>500</v>
      </c>
      <c r="D552" s="525">
        <v>13.69</v>
      </c>
      <c r="E552" s="526">
        <v>0</v>
      </c>
      <c r="F552" s="526">
        <f t="shared" si="111"/>
        <v>6845</v>
      </c>
      <c r="G552" s="523">
        <v>42767</v>
      </c>
      <c r="H552" s="542">
        <v>612</v>
      </c>
      <c r="I552" s="525">
        <v>17.03</v>
      </c>
      <c r="J552" s="526">
        <v>0.23</v>
      </c>
      <c r="K552" s="526">
        <f t="shared" si="109"/>
        <v>10422.130000000001</v>
      </c>
      <c r="L552" s="524"/>
      <c r="M552" s="526"/>
    </row>
    <row r="553" spans="1:13" x14ac:dyDescent="0.25">
      <c r="A553" s="524"/>
      <c r="B553" s="575">
        <v>42678</v>
      </c>
      <c r="C553" s="524">
        <v>500</v>
      </c>
      <c r="D553" s="525">
        <v>13.69</v>
      </c>
      <c r="E553" s="526">
        <v>0</v>
      </c>
      <c r="F553" s="526">
        <f>C553*D553+E553</f>
        <v>6845</v>
      </c>
      <c r="G553" s="523">
        <v>42767</v>
      </c>
      <c r="H553" s="542">
        <v>288</v>
      </c>
      <c r="I553" s="525">
        <v>17.12</v>
      </c>
      <c r="J553" s="526">
        <v>0.11</v>
      </c>
      <c r="K553" s="526">
        <f t="shared" si="109"/>
        <v>4930.4500000000007</v>
      </c>
      <c r="L553" s="524"/>
      <c r="M553" s="526"/>
    </row>
    <row r="554" spans="1:13" x14ac:dyDescent="0.25">
      <c r="A554" s="524"/>
      <c r="B554" s="575">
        <v>42691</v>
      </c>
      <c r="C554" s="524">
        <v>150</v>
      </c>
      <c r="D554" s="525">
        <v>15.48</v>
      </c>
      <c r="E554" s="526">
        <v>0</v>
      </c>
      <c r="F554" s="526">
        <f t="shared" ref="F554:F570" si="112">C554*D554+E554</f>
        <v>2322</v>
      </c>
      <c r="G554" s="523">
        <v>42767</v>
      </c>
      <c r="H554" s="542">
        <v>700</v>
      </c>
      <c r="I554" s="525">
        <v>16.57</v>
      </c>
      <c r="J554" s="526">
        <v>0.25</v>
      </c>
      <c r="K554" s="526">
        <f t="shared" si="109"/>
        <v>11598.75</v>
      </c>
      <c r="L554" s="524"/>
      <c r="M554" s="526"/>
    </row>
    <row r="555" spans="1:13" x14ac:dyDescent="0.25">
      <c r="A555" s="524"/>
      <c r="B555" s="575">
        <v>42691</v>
      </c>
      <c r="C555" s="524">
        <v>300</v>
      </c>
      <c r="D555" s="525">
        <v>15.48</v>
      </c>
      <c r="E555" s="526">
        <v>0</v>
      </c>
      <c r="F555" s="526">
        <f t="shared" si="112"/>
        <v>4644</v>
      </c>
      <c r="G555" s="523">
        <v>42768</v>
      </c>
      <c r="H555" s="542">
        <v>200</v>
      </c>
      <c r="I555" s="525">
        <v>16.7</v>
      </c>
      <c r="J555" s="526">
        <v>7.0000000000000007E-2</v>
      </c>
      <c r="K555" s="526">
        <f t="shared" si="109"/>
        <v>3339.93</v>
      </c>
      <c r="L555" s="524"/>
      <c r="M555" s="526"/>
    </row>
    <row r="556" spans="1:13" x14ac:dyDescent="0.25">
      <c r="A556" s="524"/>
      <c r="B556" s="575">
        <v>42696</v>
      </c>
      <c r="C556" s="524">
        <v>1000</v>
      </c>
      <c r="D556" s="525">
        <v>16.12</v>
      </c>
      <c r="E556" s="526">
        <v>0</v>
      </c>
      <c r="F556" s="526">
        <f t="shared" si="112"/>
        <v>16120.000000000002</v>
      </c>
      <c r="G556" s="523">
        <v>42768</v>
      </c>
      <c r="H556" s="542">
        <v>500</v>
      </c>
      <c r="I556" s="525">
        <v>16.600000000000001</v>
      </c>
      <c r="J556" s="526">
        <v>-1.82</v>
      </c>
      <c r="K556" s="526">
        <f t="shared" si="109"/>
        <v>8301.82</v>
      </c>
      <c r="L556" s="524"/>
      <c r="M556" s="526"/>
    </row>
    <row r="557" spans="1:13" x14ac:dyDescent="0.25">
      <c r="A557" s="524"/>
      <c r="B557" s="575">
        <v>42699</v>
      </c>
      <c r="C557" s="524">
        <v>200</v>
      </c>
      <c r="D557" s="525">
        <v>16.28</v>
      </c>
      <c r="E557" s="526">
        <v>0</v>
      </c>
      <c r="F557" s="526">
        <f t="shared" si="112"/>
        <v>3256</v>
      </c>
      <c r="G557" s="523">
        <v>42768</v>
      </c>
      <c r="H557" s="542">
        <v>500</v>
      </c>
      <c r="I557" s="525">
        <v>16.75</v>
      </c>
      <c r="J557" s="526">
        <v>0.18</v>
      </c>
      <c r="K557" s="526">
        <f t="shared" si="109"/>
        <v>8374.82</v>
      </c>
      <c r="L557" s="524"/>
      <c r="M557" s="526"/>
    </row>
    <row r="558" spans="1:13" x14ac:dyDescent="0.25">
      <c r="A558" s="631"/>
      <c r="B558" s="575">
        <v>42699</v>
      </c>
      <c r="C558" s="524">
        <v>500</v>
      </c>
      <c r="D558" s="525">
        <v>16.16</v>
      </c>
      <c r="E558" s="526">
        <v>0</v>
      </c>
      <c r="F558" s="526">
        <f t="shared" si="112"/>
        <v>8080</v>
      </c>
      <c r="G558" s="523">
        <v>42769</v>
      </c>
      <c r="H558" s="632">
        <v>400</v>
      </c>
      <c r="I558" s="633">
        <v>16.95</v>
      </c>
      <c r="J558" s="634">
        <v>0.15</v>
      </c>
      <c r="K558" s="634">
        <f t="shared" si="109"/>
        <v>6779.85</v>
      </c>
      <c r="L558" s="524"/>
      <c r="M558" s="526"/>
    </row>
    <row r="559" spans="1:13" x14ac:dyDescent="0.25">
      <c r="A559" s="631"/>
      <c r="B559" s="575">
        <v>42702</v>
      </c>
      <c r="C559" s="524">
        <v>500</v>
      </c>
      <c r="D559" s="525">
        <v>16.059999999999999</v>
      </c>
      <c r="E559" s="526">
        <v>0</v>
      </c>
      <c r="F559" s="526">
        <f t="shared" si="112"/>
        <v>8029.9999999999991</v>
      </c>
      <c r="G559" s="523">
        <v>42769</v>
      </c>
      <c r="H559" s="632">
        <v>300</v>
      </c>
      <c r="I559" s="633">
        <v>17.32</v>
      </c>
      <c r="J559" s="634">
        <v>0.11</v>
      </c>
      <c r="K559" s="634">
        <f t="shared" si="109"/>
        <v>5195.8900000000003</v>
      </c>
      <c r="L559" s="524"/>
      <c r="M559" s="526"/>
    </row>
    <row r="560" spans="1:13" x14ac:dyDescent="0.25">
      <c r="A560" s="631"/>
      <c r="B560" s="575">
        <v>42702</v>
      </c>
      <c r="C560" s="524">
        <v>200</v>
      </c>
      <c r="D560" s="525">
        <v>15.8</v>
      </c>
      <c r="E560" s="526">
        <v>0</v>
      </c>
      <c r="F560" s="526">
        <f t="shared" si="112"/>
        <v>3160</v>
      </c>
      <c r="G560" s="523">
        <v>42781</v>
      </c>
      <c r="H560" s="542">
        <v>600</v>
      </c>
      <c r="I560" s="525">
        <v>16.52</v>
      </c>
      <c r="J560" s="526">
        <v>0.22</v>
      </c>
      <c r="K560" s="526">
        <f t="shared" si="109"/>
        <v>9911.7800000000007</v>
      </c>
      <c r="L560" s="524"/>
      <c r="M560" s="526"/>
    </row>
    <row r="561" spans="1:13" x14ac:dyDescent="0.25">
      <c r="A561" s="631"/>
      <c r="B561" s="575">
        <v>42702</v>
      </c>
      <c r="C561" s="524">
        <v>300</v>
      </c>
      <c r="D561" s="525">
        <v>15.65</v>
      </c>
      <c r="E561" s="526">
        <v>0</v>
      </c>
      <c r="F561" s="526">
        <f t="shared" si="112"/>
        <v>4695</v>
      </c>
      <c r="G561" s="523">
        <v>42781</v>
      </c>
      <c r="H561" s="542">
        <v>300</v>
      </c>
      <c r="I561" s="525">
        <v>16.440000000000001</v>
      </c>
      <c r="J561" s="526">
        <v>0.11</v>
      </c>
      <c r="K561" s="526">
        <f t="shared" si="109"/>
        <v>4931.8900000000003</v>
      </c>
      <c r="L561" s="524"/>
      <c r="M561" s="526"/>
    </row>
    <row r="562" spans="1:13" x14ac:dyDescent="0.25">
      <c r="A562" s="524"/>
      <c r="B562" s="575">
        <v>42703</v>
      </c>
      <c r="C562" s="524">
        <v>300</v>
      </c>
      <c r="D562" s="525">
        <v>14.78</v>
      </c>
      <c r="E562" s="526">
        <v>0</v>
      </c>
      <c r="F562" s="526">
        <f t="shared" si="112"/>
        <v>4434</v>
      </c>
      <c r="G562" s="523">
        <v>42782</v>
      </c>
      <c r="H562" s="542">
        <v>300</v>
      </c>
      <c r="I562" s="525">
        <v>17</v>
      </c>
      <c r="J562" s="526">
        <v>0.11</v>
      </c>
      <c r="K562" s="526">
        <f t="shared" si="109"/>
        <v>5099.8900000000003</v>
      </c>
      <c r="L562" s="524"/>
      <c r="M562" s="526"/>
    </row>
    <row r="563" spans="1:13" x14ac:dyDescent="0.25">
      <c r="A563" s="524"/>
      <c r="B563" s="575">
        <v>42705</v>
      </c>
      <c r="C563" s="524">
        <v>350</v>
      </c>
      <c r="D563" s="525">
        <v>17.600000000000001</v>
      </c>
      <c r="E563" s="526">
        <v>0</v>
      </c>
      <c r="F563" s="526">
        <f t="shared" si="112"/>
        <v>6160.0000000000009</v>
      </c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>
        <v>42711</v>
      </c>
      <c r="C564" s="524">
        <v>500</v>
      </c>
      <c r="D564" s="525">
        <v>18.12</v>
      </c>
      <c r="E564" s="526">
        <v>0</v>
      </c>
      <c r="F564" s="526">
        <f t="shared" si="112"/>
        <v>9060</v>
      </c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>
        <v>42713</v>
      </c>
      <c r="C565" s="524">
        <v>500</v>
      </c>
      <c r="D565" s="525">
        <v>18.12</v>
      </c>
      <c r="E565" s="526">
        <v>0</v>
      </c>
      <c r="F565" s="526">
        <f t="shared" si="112"/>
        <v>9060</v>
      </c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>
        <v>42718</v>
      </c>
      <c r="C566" s="524">
        <v>200</v>
      </c>
      <c r="D566" s="525">
        <v>18.73</v>
      </c>
      <c r="E566" s="526">
        <v>-1</v>
      </c>
      <c r="F566" s="526">
        <f t="shared" si="112"/>
        <v>3745</v>
      </c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>
        <v>42733</v>
      </c>
      <c r="C567" s="524">
        <v>1000</v>
      </c>
      <c r="D567" s="525">
        <v>17.64</v>
      </c>
      <c r="E567" s="526">
        <v>-1.5</v>
      </c>
      <c r="F567" s="526">
        <f t="shared" si="112"/>
        <v>17638.5</v>
      </c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>
        <v>42734</v>
      </c>
      <c r="C568" s="524">
        <v>1000</v>
      </c>
      <c r="D568" s="525">
        <v>17.329999999999998</v>
      </c>
      <c r="E568" s="526">
        <v>0</v>
      </c>
      <c r="F568" s="526">
        <f t="shared" si="112"/>
        <v>17330</v>
      </c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>
        <v>42741</v>
      </c>
      <c r="C569" s="524">
        <v>500</v>
      </c>
      <c r="D569" s="525">
        <v>17.88</v>
      </c>
      <c r="E569" s="526">
        <v>0</v>
      </c>
      <c r="F569" s="526">
        <f t="shared" si="112"/>
        <v>8940</v>
      </c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>
        <v>42748</v>
      </c>
      <c r="C570" s="524">
        <v>500</v>
      </c>
      <c r="D570" s="525">
        <v>17.260000000000002</v>
      </c>
      <c r="E570" s="526">
        <v>0</v>
      </c>
      <c r="F570" s="526">
        <f t="shared" si="112"/>
        <v>8630</v>
      </c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630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630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630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630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24"/>
      <c r="B579" s="575"/>
      <c r="C579" s="524"/>
      <c r="D579" s="525"/>
      <c r="E579" s="526"/>
      <c r="F579" s="526"/>
      <c r="G579" s="524"/>
      <c r="H579" s="542"/>
      <c r="I579" s="525"/>
      <c r="J579" s="526"/>
      <c r="K579" s="526"/>
      <c r="L579" s="524"/>
      <c r="M579" s="526"/>
    </row>
    <row r="580" spans="1:13" x14ac:dyDescent="0.25">
      <c r="A580" s="524"/>
      <c r="B580" s="575"/>
      <c r="C580" s="524"/>
      <c r="D580" s="525"/>
      <c r="E580" s="526"/>
      <c r="F580" s="526"/>
      <c r="G580" s="524"/>
      <c r="H580" s="542"/>
      <c r="I580" s="525"/>
      <c r="J580" s="526"/>
      <c r="K580" s="526"/>
      <c r="L580" s="524"/>
      <c r="M580" s="526"/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  <row r="582" spans="1:13" x14ac:dyDescent="0.25">
      <c r="A582" s="524"/>
      <c r="B582" s="575"/>
      <c r="C582" s="524"/>
      <c r="D582" s="525"/>
      <c r="E582" s="526"/>
      <c r="F582" s="526"/>
      <c r="G582" s="524"/>
      <c r="H582" s="542"/>
      <c r="I582" s="525"/>
      <c r="J582" s="526"/>
      <c r="K582" s="526"/>
      <c r="L582" s="524"/>
      <c r="M582" s="526"/>
    </row>
    <row r="583" spans="1:13" x14ac:dyDescent="0.25">
      <c r="A583" s="524"/>
      <c r="B583" s="575"/>
      <c r="C583" s="524"/>
      <c r="D583" s="525"/>
      <c r="E583" s="526"/>
      <c r="F583" s="526"/>
      <c r="G583" s="524"/>
      <c r="H583" s="542"/>
      <c r="I583" s="525"/>
      <c r="J583" s="526"/>
      <c r="K583" s="526"/>
      <c r="L583" s="524"/>
      <c r="M583" s="526"/>
    </row>
    <row r="584" spans="1:13" x14ac:dyDescent="0.25">
      <c r="A584" s="524"/>
      <c r="B584" s="575"/>
      <c r="C584" s="524"/>
      <c r="D584" s="525"/>
      <c r="E584" s="526"/>
      <c r="F584" s="526"/>
      <c r="G584" s="524"/>
      <c r="H584" s="542"/>
      <c r="I584" s="525"/>
      <c r="J584" s="526"/>
      <c r="K584" s="526"/>
      <c r="L584" s="524"/>
      <c r="M584" s="526"/>
    </row>
    <row r="585" spans="1:13" x14ac:dyDescent="0.25">
      <c r="A585" s="524"/>
      <c r="B585" s="575"/>
      <c r="C585" s="524"/>
      <c r="D585" s="525"/>
      <c r="E585" s="526"/>
      <c r="F585" s="526"/>
      <c r="G585" s="524"/>
      <c r="H585" s="542"/>
      <c r="I585" s="525"/>
      <c r="J585" s="526"/>
      <c r="K585" s="526"/>
      <c r="L585" s="524"/>
      <c r="M585" s="526"/>
    </row>
    <row r="586" spans="1:13" x14ac:dyDescent="0.25">
      <c r="A586" s="524"/>
      <c r="B586" s="575"/>
      <c r="C586" s="524"/>
      <c r="D586" s="525"/>
      <c r="E586" s="526"/>
      <c r="F586" s="526"/>
      <c r="G586" s="524"/>
      <c r="H586" s="542"/>
      <c r="I586" s="525"/>
      <c r="J586" s="526"/>
      <c r="K586" s="526"/>
      <c r="L586" s="524"/>
      <c r="M586" s="526"/>
    </row>
    <row r="587" spans="1:13" x14ac:dyDescent="0.25">
      <c r="A587" s="524"/>
      <c r="B587" s="575"/>
      <c r="C587" s="524"/>
      <c r="D587" s="525"/>
      <c r="E587" s="526"/>
      <c r="F587" s="526"/>
      <c r="G587" s="524"/>
      <c r="H587" s="542"/>
      <c r="I587" s="525"/>
      <c r="J587" s="526"/>
      <c r="K587" s="526"/>
      <c r="L587" s="524"/>
      <c r="M587" s="526"/>
    </row>
    <row r="588" spans="1:13" x14ac:dyDescent="0.25">
      <c r="A588" s="524"/>
      <c r="B588" s="575"/>
      <c r="C588" s="524"/>
      <c r="D588" s="525"/>
      <c r="E588" s="526"/>
      <c r="F588" s="526"/>
      <c r="G588" s="524"/>
      <c r="H588" s="542"/>
      <c r="I588" s="525"/>
      <c r="J588" s="526"/>
      <c r="K588" s="526"/>
      <c r="L588" s="524"/>
      <c r="M588" s="526"/>
    </row>
    <row r="589" spans="1:13" x14ac:dyDescent="0.25">
      <c r="A589" s="524"/>
      <c r="B589" s="575"/>
      <c r="C589" s="524"/>
      <c r="D589" s="525"/>
      <c r="E589" s="526"/>
      <c r="F589" s="526"/>
      <c r="G589" s="524"/>
      <c r="H589" s="542"/>
      <c r="I589" s="525"/>
      <c r="J589" s="526"/>
      <c r="K589" s="526"/>
      <c r="L589" s="524"/>
      <c r="M589" s="526"/>
    </row>
    <row r="590" spans="1:13" x14ac:dyDescent="0.25">
      <c r="A590" s="524"/>
      <c r="B590" s="575"/>
      <c r="C590" s="524"/>
      <c r="D590" s="525"/>
      <c r="E590" s="526"/>
      <c r="F590" s="526"/>
      <c r="G590" s="524"/>
      <c r="H590" s="542"/>
      <c r="I590" s="525"/>
      <c r="J590" s="526"/>
      <c r="K590" s="526"/>
      <c r="L590" s="524"/>
      <c r="M590" s="526"/>
    </row>
    <row r="591" spans="1:13" x14ac:dyDescent="0.25">
      <c r="A591" s="524"/>
      <c r="B591" s="575"/>
      <c r="C591" s="524"/>
      <c r="D591" s="525"/>
      <c r="E591" s="526"/>
      <c r="F591" s="526"/>
      <c r="G591" s="524"/>
      <c r="H591" s="542"/>
      <c r="I591" s="525"/>
      <c r="J591" s="526"/>
      <c r="K591" s="526"/>
      <c r="L591" s="524"/>
      <c r="M591" s="526"/>
    </row>
    <row r="592" spans="1:13" x14ac:dyDescent="0.25">
      <c r="A592" s="524"/>
      <c r="B592" s="575"/>
      <c r="C592" s="524"/>
      <c r="D592" s="525"/>
      <c r="E592" s="526"/>
      <c r="F592" s="526"/>
      <c r="G592" s="524"/>
      <c r="H592" s="542"/>
      <c r="I592" s="525"/>
      <c r="J592" s="526"/>
      <c r="K592" s="526"/>
      <c r="L592" s="524"/>
      <c r="M592" s="526"/>
    </row>
    <row r="593" spans="1:13" x14ac:dyDescent="0.25">
      <c r="A593" s="524"/>
      <c r="B593" s="575"/>
      <c r="C593" s="524"/>
      <c r="D593" s="525"/>
      <c r="E593" s="526"/>
      <c r="F593" s="526"/>
      <c r="G593" s="524"/>
      <c r="H593" s="542"/>
      <c r="I593" s="525"/>
      <c r="J593" s="526"/>
      <c r="K593" s="526"/>
      <c r="L593" s="524"/>
      <c r="M593" s="526"/>
    </row>
    <row r="594" spans="1:13" x14ac:dyDescent="0.25">
      <c r="A594" s="544" t="s">
        <v>81</v>
      </c>
      <c r="B594" s="635"/>
      <c r="C594" s="568">
        <f>SUM(C333:C593)</f>
        <v>133812</v>
      </c>
      <c r="D594" s="546"/>
      <c r="E594" s="546"/>
      <c r="F594" s="546">
        <f>SUM(F333:F593)</f>
        <v>1899450.8389999999</v>
      </c>
      <c r="G594" s="545"/>
      <c r="H594" s="568">
        <f>SUM(H333:H593)</f>
        <v>133812</v>
      </c>
      <c r="I594" s="636"/>
      <c r="J594" s="546"/>
      <c r="K594" s="546">
        <f>SUM(K333:K593)</f>
        <v>1911314.2100000016</v>
      </c>
      <c r="L594" s="545"/>
      <c r="M594" s="546">
        <f>SUM(M333:M343)</f>
        <v>2752.2000000000003</v>
      </c>
    </row>
    <row r="595" spans="1:13" ht="15.75" thickBot="1" x14ac:dyDescent="0.3">
      <c r="A595" s="547" t="s">
        <v>197</v>
      </c>
      <c r="B595" s="637"/>
      <c r="C595" s="549">
        <f>SumByColor($A$32, C333:C593)</f>
        <v>0</v>
      </c>
      <c r="D595" s="549"/>
      <c r="E595" s="549"/>
      <c r="F595" s="550">
        <f>SumByColor($A$32, F333:F593)</f>
        <v>0</v>
      </c>
      <c r="G595" s="549"/>
      <c r="H595" s="549">
        <f>SumByColor($A$32, H333:H593)</f>
        <v>0</v>
      </c>
      <c r="I595" s="549"/>
      <c r="J595" s="550"/>
      <c r="K595" s="550">
        <f>SumByColor($A$32, K333:K593)</f>
        <v>0</v>
      </c>
      <c r="L595" s="549"/>
      <c r="M595" s="550">
        <f>SumByColor($A$32, M333:M593)</f>
        <v>0</v>
      </c>
    </row>
    <row r="596" spans="1:13" x14ac:dyDescent="0.25">
      <c r="A596" s="524"/>
      <c r="B596" s="575"/>
      <c r="C596" s="524"/>
      <c r="D596" s="525"/>
      <c r="E596" s="526"/>
      <c r="F596" s="526"/>
      <c r="G596" s="524"/>
      <c r="H596" s="542"/>
      <c r="I596" s="525"/>
      <c r="J596" s="526"/>
      <c r="K596" s="526"/>
      <c r="L596" s="524"/>
      <c r="M596" s="526"/>
    </row>
  </sheetData>
  <mergeCells count="1">
    <mergeCell ref="O41:P41"/>
  </mergeCells>
  <conditionalFormatting sqref="F79:F97 H79:H97 H232 F232 H303:H327 F303:F327">
    <cfRule type="expression" dxfId="969" priority="102">
      <formula>F79&gt;0</formula>
    </cfRule>
    <cfRule type="expression" dxfId="968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967" priority="95">
      <formula>F72&gt;0</formula>
    </cfRule>
    <cfRule type="expression" dxfId="966" priority="96">
      <formula>F72&lt;0</formula>
    </cfRule>
  </conditionalFormatting>
  <conditionalFormatting sqref="H72:H78">
    <cfRule type="expression" dxfId="965" priority="91">
      <formula>H72&gt;0</formula>
    </cfRule>
    <cfRule type="expression" dxfId="964" priority="92">
      <formula>H72&lt;0</formula>
    </cfRule>
  </conditionalFormatting>
  <conditionalFormatting sqref="Q8">
    <cfRule type="expression" dxfId="963" priority="77">
      <formula>Q8&gt;0</formula>
    </cfRule>
    <cfRule type="expression" dxfId="962" priority="78">
      <formula>Q8&lt;0</formula>
    </cfRule>
  </conditionalFormatting>
  <conditionalFormatting sqref="Q7">
    <cfRule type="expression" dxfId="961" priority="79">
      <formula>Q7&gt;0</formula>
    </cfRule>
    <cfRule type="expression" dxfId="960" priority="80">
      <formula>Q7&lt;0</formula>
    </cfRule>
  </conditionalFormatting>
  <conditionalFormatting sqref="F180:F186">
    <cfRule type="expression" dxfId="959" priority="51">
      <formula>F180&gt;0</formula>
    </cfRule>
    <cfRule type="expression" dxfId="958" priority="52">
      <formula>F180&lt;0</formula>
    </cfRule>
  </conditionalFormatting>
  <conditionalFormatting sqref="F105:F123 H105:H123">
    <cfRule type="expression" dxfId="957" priority="73">
      <formula>F105&gt;0</formula>
    </cfRule>
    <cfRule type="expression" dxfId="956" priority="74">
      <formula>F105&lt;0</formula>
    </cfRule>
  </conditionalFormatting>
  <conditionalFormatting sqref="F98:F104">
    <cfRule type="expression" dxfId="955" priority="71">
      <formula>F98&gt;0</formula>
    </cfRule>
    <cfRule type="expression" dxfId="954" priority="72">
      <formula>F98&lt;0</formula>
    </cfRule>
  </conditionalFormatting>
  <conditionalFormatting sqref="H98:H104">
    <cfRule type="expression" dxfId="953" priority="69">
      <formula>H98&gt;0</formula>
    </cfRule>
    <cfRule type="expression" dxfId="952" priority="70">
      <formula>H98&lt;0</formula>
    </cfRule>
  </conditionalFormatting>
  <conditionalFormatting sqref="F131:F149 H131:H149">
    <cfRule type="expression" dxfId="951" priority="67">
      <formula>F131&gt;0</formula>
    </cfRule>
    <cfRule type="expression" dxfId="950" priority="68">
      <formula>F131&lt;0</formula>
    </cfRule>
  </conditionalFormatting>
  <conditionalFormatting sqref="F124:F130">
    <cfRule type="expression" dxfId="949" priority="65">
      <formula>F124&gt;0</formula>
    </cfRule>
    <cfRule type="expression" dxfId="948" priority="66">
      <formula>F124&lt;0</formula>
    </cfRule>
  </conditionalFormatting>
  <conditionalFormatting sqref="H124:H130">
    <cfRule type="expression" dxfId="947" priority="63">
      <formula>H124&gt;0</formula>
    </cfRule>
    <cfRule type="expression" dxfId="946" priority="64">
      <formula>H124&lt;0</formula>
    </cfRule>
  </conditionalFormatting>
  <conditionalFormatting sqref="F157:F174 H157:H174">
    <cfRule type="expression" dxfId="945" priority="61">
      <formula>F157&gt;0</formula>
    </cfRule>
    <cfRule type="expression" dxfId="944" priority="62">
      <formula>F157&lt;0</formula>
    </cfRule>
  </conditionalFormatting>
  <conditionalFormatting sqref="F150:F156">
    <cfRule type="expression" dxfId="943" priority="59">
      <formula>F150&gt;0</formula>
    </cfRule>
    <cfRule type="expression" dxfId="942" priority="60">
      <formula>F150&lt;0</formula>
    </cfRule>
  </conditionalFormatting>
  <conditionalFormatting sqref="H150:H156">
    <cfRule type="expression" dxfId="941" priority="57">
      <formula>H150&gt;0</formula>
    </cfRule>
    <cfRule type="expression" dxfId="940" priority="58">
      <formula>H150&lt;0</formula>
    </cfRule>
  </conditionalFormatting>
  <conditionalFormatting sqref="F175:F179 H175:H179">
    <cfRule type="expression" dxfId="939" priority="55">
      <formula>F175&gt;0</formula>
    </cfRule>
    <cfRule type="expression" dxfId="938" priority="56">
      <formula>F175&lt;0</formula>
    </cfRule>
  </conditionalFormatting>
  <conditionalFormatting sqref="F187:F202 H187:H202">
    <cfRule type="expression" dxfId="937" priority="53">
      <formula>F187&gt;0</formula>
    </cfRule>
    <cfRule type="expression" dxfId="936" priority="54">
      <formula>F187&lt;0</formula>
    </cfRule>
  </conditionalFormatting>
  <conditionalFormatting sqref="H180:H186">
    <cfRule type="expression" dxfId="935" priority="49">
      <formula>H180&gt;0</formula>
    </cfRule>
    <cfRule type="expression" dxfId="934" priority="50">
      <formula>H180&lt;0</formula>
    </cfRule>
  </conditionalFormatting>
  <conditionalFormatting sqref="F203 H203">
    <cfRule type="expression" dxfId="933" priority="47">
      <formula>F203&gt;0</formula>
    </cfRule>
    <cfRule type="expression" dxfId="932" priority="48">
      <formula>F203&lt;0</formula>
    </cfRule>
  </conditionalFormatting>
  <conditionalFormatting sqref="F204:F208 H204:H208">
    <cfRule type="expression" dxfId="931" priority="45">
      <formula>F204&gt;0</formula>
    </cfRule>
    <cfRule type="expression" dxfId="930" priority="46">
      <formula>F204&lt;0</formula>
    </cfRule>
  </conditionalFormatting>
  <conditionalFormatting sqref="F216:F231 H216:H231">
    <cfRule type="expression" dxfId="929" priority="43">
      <formula>F216&gt;0</formula>
    </cfRule>
    <cfRule type="expression" dxfId="928" priority="44">
      <formula>F216&lt;0</formula>
    </cfRule>
  </conditionalFormatting>
  <conditionalFormatting sqref="F209:F215">
    <cfRule type="expression" dxfId="927" priority="41">
      <formula>F209&gt;0</formula>
    </cfRule>
    <cfRule type="expression" dxfId="926" priority="42">
      <formula>F209&lt;0</formula>
    </cfRule>
  </conditionalFormatting>
  <conditionalFormatting sqref="H209:H215">
    <cfRule type="expression" dxfId="925" priority="39">
      <formula>H209&gt;0</formula>
    </cfRule>
    <cfRule type="expression" dxfId="924" priority="40">
      <formula>H209&lt;0</formula>
    </cfRule>
  </conditionalFormatting>
  <conditionalFormatting sqref="F233:F238 H233:H238">
    <cfRule type="expression" dxfId="923" priority="37">
      <formula>F233&gt;0</formula>
    </cfRule>
    <cfRule type="expression" dxfId="922" priority="38">
      <formula>F233&lt;0</formula>
    </cfRule>
  </conditionalFormatting>
  <conditionalFormatting sqref="F239 H239">
    <cfRule type="expression" dxfId="921" priority="35">
      <formula>F239&gt;0</formula>
    </cfRule>
    <cfRule type="expression" dxfId="920" priority="36">
      <formula>F239&lt;0</formula>
    </cfRule>
  </conditionalFormatting>
  <conditionalFormatting sqref="F240:F244 H240:H244">
    <cfRule type="expression" dxfId="919" priority="33">
      <formula>F240&gt;0</formula>
    </cfRule>
    <cfRule type="expression" dxfId="918" priority="34">
      <formula>F240&lt;0</formula>
    </cfRule>
  </conditionalFormatting>
  <conditionalFormatting sqref="F252:F267 H252:H267">
    <cfRule type="expression" dxfId="917" priority="31">
      <formula>F252&gt;0</formula>
    </cfRule>
    <cfRule type="expression" dxfId="916" priority="32">
      <formula>F252&lt;0</formula>
    </cfRule>
  </conditionalFormatting>
  <conditionalFormatting sqref="F245:F251">
    <cfRule type="expression" dxfId="915" priority="29">
      <formula>F245&gt;0</formula>
    </cfRule>
    <cfRule type="expression" dxfId="914" priority="30">
      <formula>F245&lt;0</formula>
    </cfRule>
  </conditionalFormatting>
  <conditionalFormatting sqref="H245:H251">
    <cfRule type="expression" dxfId="913" priority="27">
      <formula>H245&gt;0</formula>
    </cfRule>
    <cfRule type="expression" dxfId="912" priority="28">
      <formula>H245&lt;0</formula>
    </cfRule>
  </conditionalFormatting>
  <conditionalFormatting sqref="F268:F273 H268:H273">
    <cfRule type="expression" dxfId="911" priority="25">
      <formula>F268&gt;0</formula>
    </cfRule>
    <cfRule type="expression" dxfId="910" priority="26">
      <formula>F268&lt;0</formula>
    </cfRule>
  </conditionalFormatting>
  <conditionalFormatting sqref="F274 H274">
    <cfRule type="expression" dxfId="909" priority="23">
      <formula>F274&gt;0</formula>
    </cfRule>
    <cfRule type="expression" dxfId="908" priority="24">
      <formula>F274&lt;0</formula>
    </cfRule>
  </conditionalFormatting>
  <conditionalFormatting sqref="F275:F279 H275:H279">
    <cfRule type="expression" dxfId="907" priority="21">
      <formula>F275&gt;0</formula>
    </cfRule>
    <cfRule type="expression" dxfId="906" priority="22">
      <formula>F275&lt;0</formula>
    </cfRule>
  </conditionalFormatting>
  <conditionalFormatting sqref="F287:F302 H287:H302">
    <cfRule type="expression" dxfId="905" priority="19">
      <formula>F287&gt;0</formula>
    </cfRule>
    <cfRule type="expression" dxfId="904" priority="20">
      <formula>F287&lt;0</formula>
    </cfRule>
  </conditionalFormatting>
  <conditionalFormatting sqref="F280:F286">
    <cfRule type="expression" dxfId="903" priority="17">
      <formula>F280&gt;0</formula>
    </cfRule>
    <cfRule type="expression" dxfId="902" priority="18">
      <formula>F280&lt;0</formula>
    </cfRule>
  </conditionalFormatting>
  <conditionalFormatting sqref="H280:H286">
    <cfRule type="expression" dxfId="901" priority="15">
      <formula>H280&gt;0</formula>
    </cfRule>
    <cfRule type="expression" dxfId="900" priority="16">
      <formula>H280&lt;0</formula>
    </cfRule>
  </conditionalFormatting>
  <conditionalFormatting sqref="M331">
    <cfRule type="expression" dxfId="899" priority="13">
      <formula>M331&gt;0</formula>
    </cfRule>
    <cfRule type="expression" dxfId="898" priority="14">
      <formula>M331&lt;0</formula>
    </cfRule>
  </conditionalFormatting>
  <conditionalFormatting sqref="F54:F68 H54:H68">
    <cfRule type="expression" dxfId="897" priority="11">
      <formula>F54&gt;0</formula>
    </cfRule>
    <cfRule type="expression" dxfId="896" priority="12">
      <formula>F54&lt;0</formula>
    </cfRule>
  </conditionalFormatting>
  <conditionalFormatting sqref="F42:F53">
    <cfRule type="expression" dxfId="895" priority="9">
      <formula>F42&gt;0</formula>
    </cfRule>
    <cfRule type="expression" dxfId="894" priority="10">
      <formula>F42&lt;0</formula>
    </cfRule>
  </conditionalFormatting>
  <conditionalFormatting sqref="H42:H53">
    <cfRule type="expression" dxfId="893" priority="7">
      <formula>H42&gt;0</formula>
    </cfRule>
    <cfRule type="expression" dxfId="892" priority="8">
      <formula>H42&lt;0</formula>
    </cfRule>
  </conditionalFormatting>
  <conditionalFormatting sqref="F36:F41 H36:H41">
    <cfRule type="expression" dxfId="891" priority="5">
      <formula>F36&gt;0</formula>
    </cfRule>
    <cfRule type="expression" dxfId="890" priority="6">
      <formula>F36&lt;0</formula>
    </cfRule>
  </conditionalFormatting>
  <conditionalFormatting sqref="J38:K38">
    <cfRule type="expression" dxfId="889" priority="3">
      <formula>J38&gt;0</formula>
    </cfRule>
    <cfRule type="expression" dxfId="888" priority="4">
      <formula>J38&lt;0</formula>
    </cfRule>
  </conditionalFormatting>
  <conditionalFormatting sqref="J39:K45 K44:K68">
    <cfRule type="expression" dxfId="887" priority="1">
      <formula>J39&gt;0</formula>
    </cfRule>
    <cfRule type="expression" dxfId="886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374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7">
        <f>AC2/AC3-1</f>
        <v>-1.2798922196025631E-2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543</v>
      </c>
      <c r="M3" s="3"/>
      <c r="N3" s="4"/>
      <c r="O3" s="11" t="s">
        <v>58</v>
      </c>
      <c r="Q3" s="490">
        <f>IF(Q2=0, Q4, (F28-K28-M28)/Q2)</f>
        <v>31.861853333333332</v>
      </c>
      <c r="T3" s="1" t="s">
        <v>495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7">
        <f t="shared" ref="AE3:AE66" si="2">AC3/AC4-1</f>
        <v>9.8639455782314478E-3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29.97</v>
      </c>
      <c r="R4" s="499">
        <v>3.7000000000000002E-3</v>
      </c>
      <c r="T4" s="162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7">
        <f t="shared" si="2"/>
        <v>-3.0518819938962771E-3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44955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7">
        <f t="shared" si="2"/>
        <v>9.9315068493150971E-3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T6" t="s">
        <v>577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7">
        <f t="shared" si="2"/>
        <v>-4.7716428084526585E-3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-1089.8100000000049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7">
        <f t="shared" si="2"/>
        <v>1.0330578512396826E-2</v>
      </c>
    </row>
    <row r="8" spans="1:31" x14ac:dyDescent="0.25">
      <c r="B8" s="501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-2837.7799999999988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7">
        <f t="shared" si="2"/>
        <v>3.8022813688212143E-3</v>
      </c>
    </row>
    <row r="9" spans="1:31" x14ac:dyDescent="0.25">
      <c r="B9" s="501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-5.9376751049007796E-2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7">
        <f t="shared" si="2"/>
        <v>-5.8419243986255198E-3</v>
      </c>
    </row>
    <row r="10" spans="1:31" x14ac:dyDescent="0.25">
      <c r="B10" s="501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7">
        <f t="shared" si="2"/>
        <v>-5.4682159945317332E-3</v>
      </c>
    </row>
    <row r="11" spans="1:31" x14ac:dyDescent="0.25">
      <c r="B11" s="501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7">
        <f t="shared" si="2"/>
        <v>1.035911602209949E-2</v>
      </c>
    </row>
    <row r="12" spans="1:31" x14ac:dyDescent="0.25">
      <c r="B12" s="501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7">
        <f t="shared" si="2"/>
        <v>1.0369858278604926E-3</v>
      </c>
    </row>
    <row r="13" spans="1:31" x14ac:dyDescent="0.25">
      <c r="B13" s="501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7">
        <f t="shared" si="2"/>
        <v>-8.9071599862967643E-3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7">
        <f t="shared" si="2"/>
        <v>-1.2182741116751217E-2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7">
        <f t="shared" si="2"/>
        <v>7.8444747612551602E-3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7">
        <f t="shared" si="2"/>
        <v>1.6643550624133141E-2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7">
        <f t="shared" si="2"/>
        <v>4.8780487804878092E-3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7">
        <f t="shared" si="2"/>
        <v>3.4855350296258969E-4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7">
        <f t="shared" si="2"/>
        <v>-4.5107564191533278E-3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7">
        <f t="shared" si="2"/>
        <v>-3.468609087755592E-4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7">
        <f t="shared" si="2"/>
        <v>-5.8620689655173308E-3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7">
        <f t="shared" si="2"/>
        <v>6.5949323151683892E-3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7">
        <f t="shared" si="2"/>
        <v>-1.9067075246850584E-2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7">
        <f t="shared" si="2"/>
        <v>-8.7748903138710199E-3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7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7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7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7">
        <f t="shared" si="2"/>
        <v>-1.303538175046548E-2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7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7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7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7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7">
        <f t="shared" si="2"/>
        <v>6.174654513378508E-3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542</v>
      </c>
      <c r="K34" s="228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7">
        <f t="shared" si="2"/>
        <v>2.0624631703005658E-3</v>
      </c>
    </row>
    <row r="35" spans="1:31" x14ac:dyDescent="0.25">
      <c r="A35" t="s">
        <v>360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7">
        <f t="shared" si="2"/>
        <v>1.2831990450611785E-2</v>
      </c>
    </row>
    <row r="36" spans="1:31" x14ac:dyDescent="0.25">
      <c r="A36" t="s">
        <v>360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7">
        <f t="shared" si="2"/>
        <v>1.3305110371938156E-2</v>
      </c>
    </row>
    <row r="37" spans="1:31" x14ac:dyDescent="0.25">
      <c r="A37" t="s">
        <v>395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7">
        <f t="shared" si="2"/>
        <v>-4.2155977115326815E-3</v>
      </c>
    </row>
    <row r="38" spans="1:31" x14ac:dyDescent="0.25">
      <c r="A38" t="s">
        <v>422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7" t="e">
        <f t="shared" si="2"/>
        <v>#DIV/0!</v>
      </c>
    </row>
    <row r="39" spans="1:31" x14ac:dyDescent="0.25">
      <c r="A39" t="s">
        <v>439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42779</v>
      </c>
      <c r="X39" s="10" t="s">
        <v>393</v>
      </c>
      <c r="Y39" s="10"/>
      <c r="Z39" s="10"/>
      <c r="AA39" s="10"/>
      <c r="AB39" s="94"/>
      <c r="AC39" s="10"/>
      <c r="AD39" s="2">
        <f t="shared" si="1"/>
        <v>0</v>
      </c>
      <c r="AE39" s="137">
        <f t="shared" si="2"/>
        <v>-1</v>
      </c>
    </row>
    <row r="40" spans="1:31" ht="20.25" thickBot="1" x14ac:dyDescent="0.35">
      <c r="A40" t="s">
        <v>396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3" t="s">
        <v>78</v>
      </c>
      <c r="P40" s="703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7">
        <f t="shared" si="2"/>
        <v>-2.9967036260103441E-4</v>
      </c>
    </row>
    <row r="41" spans="1:31" ht="15.75" thickTop="1" x14ac:dyDescent="0.25">
      <c r="A41" t="s">
        <v>464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473</v>
      </c>
      <c r="J41" s="40"/>
      <c r="K41" s="40"/>
      <c r="O41" s="82">
        <v>1.1000000000000001</v>
      </c>
      <c r="P41" s="82">
        <f>O41*$Q$4</f>
        <v>32.966999999999999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7">
        <f t="shared" si="2"/>
        <v>1.9865525672371653E-2</v>
      </c>
    </row>
    <row r="42" spans="1:31" ht="20.25" thickBot="1" x14ac:dyDescent="0.35">
      <c r="A42" t="s">
        <v>362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32.667300000000004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7">
        <f t="shared" si="2"/>
        <v>-7.2815533980583602E-3</v>
      </c>
    </row>
    <row r="43" spans="1:31" ht="15.75" thickTop="1" x14ac:dyDescent="0.25">
      <c r="A43" t="s">
        <v>498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32.367600000000003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7">
        <f t="shared" si="2"/>
        <v>-1.8170985999404254E-2</v>
      </c>
    </row>
    <row r="44" spans="1:31" x14ac:dyDescent="0.25">
      <c r="A44" t="s">
        <v>504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32.067900000000002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7">
        <f t="shared" si="2"/>
        <v>-9.7345132743362761E-3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31.7682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7">
        <f t="shared" si="2"/>
        <v>-2.3543260741611949E-3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31.468499999999999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7">
        <f t="shared" si="2"/>
        <v>1.9807923169267605E-2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31.168800000000001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7">
        <f t="shared" si="2"/>
        <v>-1.5366430260047359E-2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30.8691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7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30.569399999999998</v>
      </c>
      <c r="Q49" s="2"/>
      <c r="T49" s="92" t="s">
        <v>104</v>
      </c>
      <c r="U49" s="87" t="s">
        <v>565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7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30.2697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7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29.97</v>
      </c>
      <c r="Q51" s="2"/>
      <c r="T51" s="92" t="s">
        <v>105</v>
      </c>
      <c r="U51" s="87" t="s">
        <v>676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7">
        <f t="shared" si="2"/>
        <v>8.0959520239878291E-3</v>
      </c>
    </row>
    <row r="52" spans="2:31" x14ac:dyDescent="0.25">
      <c r="O52" s="82">
        <v>0.99</v>
      </c>
      <c r="P52" s="82">
        <f t="shared" si="9"/>
        <v>29.670299999999997</v>
      </c>
      <c r="Q52" s="2"/>
      <c r="T52" s="92" t="s">
        <v>106</v>
      </c>
      <c r="U52" s="87" t="s">
        <v>677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7">
        <f t="shared" si="2"/>
        <v>2.4045686804929911E-3</v>
      </c>
    </row>
    <row r="53" spans="2:31" x14ac:dyDescent="0.25">
      <c r="O53" s="82">
        <v>0.98</v>
      </c>
      <c r="P53" s="82">
        <f t="shared" si="9"/>
        <v>29.3706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7">
        <f t="shared" si="2"/>
        <v>-4.1903621670156266E-3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29.070899999999998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7">
        <f t="shared" si="2"/>
        <v>-1.6485133941713359E-2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28.771199999999997</v>
      </c>
      <c r="T55" s="92" t="s">
        <v>108</v>
      </c>
      <c r="U55" s="87" t="s">
        <v>678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7">
        <f t="shared" si="2"/>
        <v>-4.9794961921499903E-3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28.471499999999999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7">
        <f t="shared" si="2"/>
        <v>-1.8401380103507781E-2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28.171799999999998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7">
        <f t="shared" si="2"/>
        <v>1.7281105990785139E-3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27.8721</v>
      </c>
      <c r="T58" s="92" t="s">
        <v>109</v>
      </c>
      <c r="U58" s="87" t="s">
        <v>607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7">
        <f t="shared" si="2"/>
        <v>2.1777516185991885E-2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27.572400000000002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7">
        <f t="shared" si="2"/>
        <v>1.7365269461077748E-2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27.2727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7">
        <f t="shared" si="2"/>
        <v>1.3657056145675028E-2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26.972999999999999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7">
        <f t="shared" si="2"/>
        <v>-3.6286664650739819E-3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7">
        <f t="shared" si="2"/>
        <v>8.2317073170732336E-3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7">
        <f t="shared" si="2"/>
        <v>-5.7593210063656697E-3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7">
        <f t="shared" si="2"/>
        <v>-3.0220610456331842E-3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7">
        <f t="shared" si="2"/>
        <v>-9.0579710144911285E-4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O66" s="11" t="s">
        <v>782</v>
      </c>
      <c r="S66" s="23" t="s">
        <v>781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7">
        <f t="shared" si="2"/>
        <v>-1.4285714285714457E-2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85" priority="49">
      <formula>F58&gt;0</formula>
    </cfRule>
    <cfRule type="expression" dxfId="884" priority="50">
      <formula>F58&lt;0</formula>
    </cfRule>
  </conditionalFormatting>
  <conditionalFormatting sqref="F63:F76 F79:F123 F126:F127">
    <cfRule type="expression" dxfId="883" priority="45">
      <formula>F63&gt;0</formula>
    </cfRule>
    <cfRule type="expression" dxfId="882" priority="46">
      <formula>F63&lt;0</formula>
    </cfRule>
  </conditionalFormatting>
  <conditionalFormatting sqref="F63:F76 F79:F123 F126:F127">
    <cfRule type="expression" dxfId="881" priority="47">
      <formula>F63&gt;0</formula>
    </cfRule>
    <cfRule type="expression" dxfId="880" priority="48">
      <formula>F63&lt;0</formula>
    </cfRule>
  </conditionalFormatting>
  <conditionalFormatting sqref="H58:H76 H79:H123 H126:H127">
    <cfRule type="expression" dxfId="879" priority="43">
      <formula>H58&gt;0</formula>
    </cfRule>
    <cfRule type="expression" dxfId="878" priority="44">
      <formula>H58&lt;0</formula>
    </cfRule>
  </conditionalFormatting>
  <conditionalFormatting sqref="F54:F57">
    <cfRule type="expression" dxfId="877" priority="37">
      <formula>F54&gt;0</formula>
    </cfRule>
    <cfRule type="expression" dxfId="876" priority="38">
      <formula>F54&lt;0</formula>
    </cfRule>
  </conditionalFormatting>
  <conditionalFormatting sqref="H54:H57">
    <cfRule type="expression" dxfId="875" priority="35">
      <formula>H54&gt;0</formula>
    </cfRule>
    <cfRule type="expression" dxfId="874" priority="36">
      <formula>H54&lt;0</formula>
    </cfRule>
  </conditionalFormatting>
  <conditionalFormatting sqref="Q8">
    <cfRule type="expression" dxfId="873" priority="31">
      <formula>Q8&gt;0</formula>
    </cfRule>
    <cfRule type="expression" dxfId="872" priority="32">
      <formula>Q8&lt;0</formula>
    </cfRule>
  </conditionalFormatting>
  <conditionalFormatting sqref="Q7">
    <cfRule type="expression" dxfId="871" priority="33">
      <formula>Q7&gt;0</formula>
    </cfRule>
    <cfRule type="expression" dxfId="870" priority="34">
      <formula>Q7&lt;0</formula>
    </cfRule>
  </conditionalFormatting>
  <conditionalFormatting sqref="F77">
    <cfRule type="expression" dxfId="869" priority="27">
      <formula>F77&gt;0</formula>
    </cfRule>
    <cfRule type="expression" dxfId="868" priority="28">
      <formula>F77&lt;0</formula>
    </cfRule>
  </conditionalFormatting>
  <conditionalFormatting sqref="F77">
    <cfRule type="expression" dxfId="867" priority="29">
      <formula>F77&gt;0</formula>
    </cfRule>
    <cfRule type="expression" dxfId="866" priority="30">
      <formula>F77&lt;0</formula>
    </cfRule>
  </conditionalFormatting>
  <conditionalFormatting sqref="H77">
    <cfRule type="expression" dxfId="865" priority="25">
      <formula>H77&gt;0</formula>
    </cfRule>
    <cfRule type="expression" dxfId="864" priority="26">
      <formula>H77&lt;0</formula>
    </cfRule>
  </conditionalFormatting>
  <conditionalFormatting sqref="F78">
    <cfRule type="expression" dxfId="863" priority="21">
      <formula>F78&gt;0</formula>
    </cfRule>
    <cfRule type="expression" dxfId="862" priority="22">
      <formula>F78&lt;0</formula>
    </cfRule>
  </conditionalFormatting>
  <conditionalFormatting sqref="F78">
    <cfRule type="expression" dxfId="861" priority="23">
      <formula>F78&gt;0</formula>
    </cfRule>
    <cfRule type="expression" dxfId="860" priority="24">
      <formula>F78&lt;0</formula>
    </cfRule>
  </conditionalFormatting>
  <conditionalFormatting sqref="H78">
    <cfRule type="expression" dxfId="859" priority="19">
      <formula>H78&gt;0</formula>
    </cfRule>
    <cfRule type="expression" dxfId="858" priority="20">
      <formula>H78&lt;0</formula>
    </cfRule>
  </conditionalFormatting>
  <conditionalFormatting sqref="F124:F125">
    <cfRule type="expression" dxfId="857" priority="15">
      <formula>F124&gt;0</formula>
    </cfRule>
    <cfRule type="expression" dxfId="856" priority="16">
      <formula>F124&lt;0</formula>
    </cfRule>
  </conditionalFormatting>
  <conditionalFormatting sqref="F124:F125">
    <cfRule type="expression" dxfId="855" priority="17">
      <formula>F124&gt;0</formula>
    </cfRule>
    <cfRule type="expression" dxfId="854" priority="18">
      <formula>F124&lt;0</formula>
    </cfRule>
  </conditionalFormatting>
  <conditionalFormatting sqref="H124:H125">
    <cfRule type="expression" dxfId="853" priority="13">
      <formula>H124&gt;0</formula>
    </cfRule>
    <cfRule type="expression" dxfId="852" priority="14">
      <formula>H124&lt;0</formula>
    </cfRule>
  </conditionalFormatting>
  <conditionalFormatting sqref="F35:F48">
    <cfRule type="expression" dxfId="851" priority="11">
      <formula>F35&gt;0</formula>
    </cfRule>
    <cfRule type="expression" dxfId="850" priority="12">
      <formula>F35&lt;0</formula>
    </cfRule>
  </conditionalFormatting>
  <conditionalFormatting sqref="H35:H48">
    <cfRule type="expression" dxfId="849" priority="9">
      <formula>H35&gt;0</formula>
    </cfRule>
    <cfRule type="expression" dxfId="848" priority="10">
      <formula>H35&lt;0</formula>
    </cfRule>
  </conditionalFormatting>
  <conditionalFormatting sqref="Q10">
    <cfRule type="expression" dxfId="847" priority="7">
      <formula>Q10&gt;0</formula>
    </cfRule>
    <cfRule type="expression" dxfId="846" priority="8">
      <formula>Q10&lt;0</formula>
    </cfRule>
  </conditionalFormatting>
  <conditionalFormatting sqref="J45:K45">
    <cfRule type="expression" dxfId="845" priority="5">
      <formula>J45&gt;0</formula>
    </cfRule>
    <cfRule type="expression" dxfId="844" priority="6">
      <formula>J45&lt;0</formula>
    </cfRule>
  </conditionalFormatting>
  <conditionalFormatting sqref="K46">
    <cfRule type="expression" dxfId="843" priority="3">
      <formula>K46&gt;0</formula>
    </cfRule>
    <cfRule type="expression" dxfId="842" priority="4">
      <formula>K46&lt;0</formula>
    </cfRule>
  </conditionalFormatting>
  <conditionalFormatting sqref="K47:K51">
    <cfRule type="expression" dxfId="841" priority="1">
      <formula>K47&gt;0</formula>
    </cfRule>
    <cfRule type="expression" dxfId="840" priority="2">
      <formula>K47&lt;0</formula>
    </cfRule>
  </conditionalFormatting>
  <hyperlinks>
    <hyperlink ref="A3" location="ACTIVE!A1" display="Back"/>
    <hyperlink ref="A14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>
        <v>42830</v>
      </c>
      <c r="X2" s="10">
        <v>11.48</v>
      </c>
      <c r="Y2" s="10">
        <v>11.5</v>
      </c>
      <c r="Z2" s="10">
        <v>11.25</v>
      </c>
      <c r="AA2" s="10">
        <v>11.26</v>
      </c>
      <c r="AB2" s="94">
        <v>42698700</v>
      </c>
      <c r="AC2" s="10">
        <v>11.26</v>
      </c>
      <c r="AD2" s="2">
        <f>Y2-Z2</f>
        <v>0.25</v>
      </c>
      <c r="AE2" s="137">
        <f>AC2/AC3-1</f>
        <v>-9.6745822339489029E-3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11.11</v>
      </c>
      <c r="T3" s="1"/>
      <c r="W3" s="132">
        <v>42829</v>
      </c>
      <c r="X3" s="10">
        <v>11.38</v>
      </c>
      <c r="Y3" s="10">
        <v>11.48</v>
      </c>
      <c r="Z3" s="10">
        <v>11.28</v>
      </c>
      <c r="AA3" s="10">
        <v>11.37</v>
      </c>
      <c r="AB3" s="94">
        <v>40010200</v>
      </c>
      <c r="AC3" s="10">
        <v>11.37</v>
      </c>
      <c r="AD3" s="2">
        <f t="shared" ref="AD3:AD66" si="0">Y3-Z3</f>
        <v>0.20000000000000107</v>
      </c>
      <c r="AE3" s="137">
        <f t="shared" ref="AE3:AE66" si="1">AC3/AC4-1</f>
        <v>-6.1188811188811476E-3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11.11</v>
      </c>
      <c r="R4" s="499">
        <v>-1.0699999999999999E-2</v>
      </c>
      <c r="T4" s="162"/>
      <c r="W4" s="132">
        <v>42828</v>
      </c>
      <c r="X4" s="10">
        <v>11.64</v>
      </c>
      <c r="Y4" s="10">
        <v>11.64</v>
      </c>
      <c r="Z4" s="10">
        <v>11.28</v>
      </c>
      <c r="AA4" s="10">
        <v>11.44</v>
      </c>
      <c r="AB4" s="94">
        <v>65576800</v>
      </c>
      <c r="AC4" s="10">
        <v>11.44</v>
      </c>
      <c r="AD4" s="2">
        <f t="shared" si="0"/>
        <v>0.36000000000000121</v>
      </c>
      <c r="AE4" s="137">
        <f t="shared" si="1"/>
        <v>-1.718213058419249E-2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11.66</v>
      </c>
      <c r="Y5" s="10">
        <v>11.68</v>
      </c>
      <c r="Z5" s="10">
        <v>11.6</v>
      </c>
      <c r="AA5" s="10">
        <v>11.64</v>
      </c>
      <c r="AB5" s="94">
        <v>26623800</v>
      </c>
      <c r="AC5" s="10">
        <v>11.64</v>
      </c>
      <c r="AD5" s="2">
        <f t="shared" si="0"/>
        <v>8.0000000000000071E-2</v>
      </c>
      <c r="AE5" s="137">
        <f t="shared" si="1"/>
        <v>-3.424657534246478E-3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11.67</v>
      </c>
      <c r="Y6" s="10">
        <v>11.74</v>
      </c>
      <c r="Z6" s="10">
        <v>11.61</v>
      </c>
      <c r="AA6" s="10">
        <v>11.68</v>
      </c>
      <c r="AB6" s="94">
        <v>27973800</v>
      </c>
      <c r="AC6" s="10">
        <v>11.68</v>
      </c>
      <c r="AD6" s="2">
        <f t="shared" si="0"/>
        <v>0.13000000000000078</v>
      </c>
      <c r="AE6" s="137">
        <f t="shared" si="1"/>
        <v>0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42823</v>
      </c>
      <c r="X7" s="10">
        <v>11.73</v>
      </c>
      <c r="Y7" s="10">
        <v>11.76</v>
      </c>
      <c r="Z7" s="10">
        <v>11.64</v>
      </c>
      <c r="AA7" s="10">
        <v>11.68</v>
      </c>
      <c r="AB7" s="94">
        <v>35682800</v>
      </c>
      <c r="AC7" s="10">
        <v>11.68</v>
      </c>
      <c r="AD7" s="2">
        <f t="shared" si="0"/>
        <v>0.11999999999999922</v>
      </c>
      <c r="AE7" s="137">
        <f t="shared" si="1"/>
        <v>2.5751072961373023E-3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11.51</v>
      </c>
      <c r="Y8" s="10">
        <v>11.8</v>
      </c>
      <c r="Z8" s="10">
        <v>11.48</v>
      </c>
      <c r="AA8" s="10">
        <v>11.65</v>
      </c>
      <c r="AB8" s="94">
        <v>57520100</v>
      </c>
      <c r="AC8" s="10">
        <v>11.65</v>
      </c>
      <c r="AD8" s="2">
        <f t="shared" si="0"/>
        <v>0.32000000000000028</v>
      </c>
      <c r="AE8" s="137">
        <f t="shared" si="1"/>
        <v>1.6579406631762605E-2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11.51</v>
      </c>
      <c r="Y9" s="10">
        <v>11.55</v>
      </c>
      <c r="Z9" s="10">
        <v>11.41</v>
      </c>
      <c r="AA9" s="10">
        <v>11.46</v>
      </c>
      <c r="AB9" s="94">
        <v>57579500</v>
      </c>
      <c r="AC9" s="10">
        <v>11.46</v>
      </c>
      <c r="AD9" s="2">
        <f t="shared" si="0"/>
        <v>0.14000000000000057</v>
      </c>
      <c r="AE9" s="137">
        <f t="shared" si="1"/>
        <v>-1.376936316695343E-2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42818</v>
      </c>
      <c r="X10" s="10">
        <v>11.66</v>
      </c>
      <c r="Y10" s="10">
        <v>11.77</v>
      </c>
      <c r="Z10" s="10">
        <v>11.55</v>
      </c>
      <c r="AA10" s="10">
        <v>11.62</v>
      </c>
      <c r="AB10" s="94">
        <v>43597200</v>
      </c>
      <c r="AC10" s="10">
        <v>11.62</v>
      </c>
      <c r="AD10" s="2">
        <f t="shared" si="0"/>
        <v>0.21999999999999886</v>
      </c>
      <c r="AE10" s="137">
        <f t="shared" si="1"/>
        <v>-4.2844901456727813E-3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5.1499999999999997E-2</v>
      </c>
      <c r="W11" s="132">
        <v>42817</v>
      </c>
      <c r="X11" s="10">
        <v>11.57</v>
      </c>
      <c r="Y11" s="10">
        <v>11.75</v>
      </c>
      <c r="Z11" s="10">
        <v>11.5</v>
      </c>
      <c r="AA11" s="10">
        <v>11.67</v>
      </c>
      <c r="AB11" s="94">
        <v>71064000</v>
      </c>
      <c r="AC11" s="10">
        <v>11.67</v>
      </c>
      <c r="AD11" s="2">
        <f t="shared" si="0"/>
        <v>0.25</v>
      </c>
      <c r="AE11" s="137">
        <f t="shared" si="1"/>
        <v>-8.4961767204757566E-3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11.72</v>
      </c>
      <c r="Y12" s="10">
        <v>11.83</v>
      </c>
      <c r="Z12" s="10">
        <v>11.62</v>
      </c>
      <c r="AA12" s="10">
        <v>11.77</v>
      </c>
      <c r="AB12" s="94">
        <v>52014600</v>
      </c>
      <c r="AC12" s="10">
        <v>11.77</v>
      </c>
      <c r="AD12" s="2">
        <f t="shared" si="0"/>
        <v>0.21000000000000085</v>
      </c>
      <c r="AE12" s="137">
        <f t="shared" si="1"/>
        <v>4.2662116040954601E-3</v>
      </c>
    </row>
    <row r="13" spans="1:31" x14ac:dyDescent="0.25">
      <c r="H13" s="71"/>
      <c r="W13" s="132">
        <v>42815</v>
      </c>
      <c r="X13" s="10">
        <v>12.3</v>
      </c>
      <c r="Y13" s="10">
        <v>12.32</v>
      </c>
      <c r="Z13" s="10">
        <v>11.7</v>
      </c>
      <c r="AA13" s="10">
        <v>11.72</v>
      </c>
      <c r="AB13" s="94">
        <v>100764400</v>
      </c>
      <c r="AC13" s="10">
        <v>11.72</v>
      </c>
      <c r="AD13" s="2">
        <f t="shared" si="0"/>
        <v>0.62000000000000099</v>
      </c>
      <c r="AE13" s="137">
        <f t="shared" si="1"/>
        <v>-4.5602605863192092E-2</v>
      </c>
    </row>
    <row r="14" spans="1:31" x14ac:dyDescent="0.25">
      <c r="H14" s="71"/>
      <c r="W14" s="132">
        <v>42814</v>
      </c>
      <c r="X14" s="10">
        <v>12.48</v>
      </c>
      <c r="Y14" s="10">
        <v>12.49</v>
      </c>
      <c r="Z14" s="10">
        <v>12.25</v>
      </c>
      <c r="AA14" s="10">
        <v>12.28</v>
      </c>
      <c r="AB14" s="94">
        <v>44791100</v>
      </c>
      <c r="AC14" s="10">
        <v>12.28</v>
      </c>
      <c r="AD14" s="2">
        <f t="shared" si="0"/>
        <v>0.24000000000000021</v>
      </c>
      <c r="AE14" s="137">
        <f t="shared" si="1"/>
        <v>-1.602564102564108E-2</v>
      </c>
    </row>
    <row r="15" spans="1:31" x14ac:dyDescent="0.25">
      <c r="H15" s="71"/>
      <c r="W15" s="132">
        <v>42811</v>
      </c>
      <c r="X15" s="10">
        <v>12.74</v>
      </c>
      <c r="Y15" s="10">
        <v>12.74</v>
      </c>
      <c r="Z15" s="10">
        <v>12.45</v>
      </c>
      <c r="AA15" s="10">
        <v>12.48</v>
      </c>
      <c r="AB15" s="94">
        <v>54771300</v>
      </c>
      <c r="AC15" s="10">
        <v>12.48</v>
      </c>
      <c r="AD15" s="2">
        <f t="shared" si="0"/>
        <v>0.29000000000000092</v>
      </c>
      <c r="AE15" s="137">
        <f t="shared" si="1"/>
        <v>-1.7322834645669194E-2</v>
      </c>
    </row>
    <row r="16" spans="1:31" x14ac:dyDescent="0.25">
      <c r="H16" s="71"/>
      <c r="W16" s="132">
        <v>42810</v>
      </c>
      <c r="X16" s="10">
        <v>12.65</v>
      </c>
      <c r="Y16" s="10">
        <v>12.72</v>
      </c>
      <c r="Z16" s="10">
        <v>12.59</v>
      </c>
      <c r="AA16" s="10">
        <v>12.7</v>
      </c>
      <c r="AB16" s="94">
        <v>28766800</v>
      </c>
      <c r="AC16" s="10">
        <v>12.7</v>
      </c>
      <c r="AD16" s="2">
        <f t="shared" si="0"/>
        <v>0.13000000000000078</v>
      </c>
      <c r="AE16" s="137">
        <f t="shared" si="1"/>
        <v>3.9525691699604515E-3</v>
      </c>
    </row>
    <row r="17" spans="1:31" x14ac:dyDescent="0.25">
      <c r="H17" s="71"/>
      <c r="W17" s="132">
        <v>42809</v>
      </c>
      <c r="X17" s="10">
        <v>12.56</v>
      </c>
      <c r="Y17" s="10">
        <v>12.65</v>
      </c>
      <c r="Z17" s="10">
        <v>12.52</v>
      </c>
      <c r="AA17" s="10">
        <v>12.65</v>
      </c>
      <c r="AB17" s="94">
        <v>32929600</v>
      </c>
      <c r="AC17" s="10">
        <v>12.65</v>
      </c>
      <c r="AD17" s="2">
        <f t="shared" si="0"/>
        <v>0.13000000000000078</v>
      </c>
      <c r="AE17" s="137">
        <f t="shared" si="1"/>
        <v>7.9681274900398336E-3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12.51</v>
      </c>
      <c r="Y18" s="10">
        <v>12.56</v>
      </c>
      <c r="Z18" s="10">
        <v>12.45</v>
      </c>
      <c r="AA18" s="10">
        <v>12.55</v>
      </c>
      <c r="AB18" s="94">
        <v>26933600</v>
      </c>
      <c r="AC18" s="10">
        <v>12.55</v>
      </c>
      <c r="AD18" s="2">
        <f t="shared" si="0"/>
        <v>0.11000000000000121</v>
      </c>
      <c r="AE18" s="137">
        <f t="shared" si="1"/>
        <v>7.9744816586924117E-4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12.56</v>
      </c>
      <c r="Y19" s="10">
        <v>12.63</v>
      </c>
      <c r="Z19" s="10">
        <v>12.5</v>
      </c>
      <c r="AA19" s="10">
        <v>12.54</v>
      </c>
      <c r="AB19" s="94">
        <v>22422900</v>
      </c>
      <c r="AC19" s="10">
        <v>12.54</v>
      </c>
      <c r="AD19" s="2">
        <f t="shared" si="0"/>
        <v>0.13000000000000078</v>
      </c>
      <c r="AE19" s="137">
        <f t="shared" si="1"/>
        <v>7.9808459696728562E-4</v>
      </c>
    </row>
    <row r="20" spans="1:31" x14ac:dyDescent="0.25">
      <c r="W20" s="132">
        <v>42804</v>
      </c>
      <c r="X20" s="10">
        <v>12.55</v>
      </c>
      <c r="Y20" s="10">
        <v>12.63</v>
      </c>
      <c r="Z20" s="10">
        <v>12.47</v>
      </c>
      <c r="AA20" s="10">
        <v>12.53</v>
      </c>
      <c r="AB20" s="94">
        <v>34704700</v>
      </c>
      <c r="AC20" s="10">
        <v>12.53</v>
      </c>
      <c r="AD20" s="2">
        <f t="shared" si="0"/>
        <v>0.16000000000000014</v>
      </c>
      <c r="AE20" s="137">
        <f t="shared" si="1"/>
        <v>2.3999999999999577E-3</v>
      </c>
    </row>
    <row r="21" spans="1:31" x14ac:dyDescent="0.25">
      <c r="W21" s="132">
        <v>42803</v>
      </c>
      <c r="X21" s="10">
        <v>12.54</v>
      </c>
      <c r="Y21" s="10">
        <v>12.54</v>
      </c>
      <c r="Z21" s="10">
        <v>12.4</v>
      </c>
      <c r="AA21" s="10">
        <v>12.5</v>
      </c>
      <c r="AB21" s="94">
        <v>29102400</v>
      </c>
      <c r="AC21" s="10">
        <v>12.5</v>
      </c>
      <c r="AD21" s="2">
        <f t="shared" si="0"/>
        <v>0.13999999999999879</v>
      </c>
      <c r="AE21" s="137">
        <f t="shared" si="1"/>
        <v>-2.3942537909017458E-3</v>
      </c>
    </row>
    <row r="22" spans="1:31" x14ac:dyDescent="0.25">
      <c r="W22" s="132">
        <v>42802</v>
      </c>
      <c r="X22" s="10">
        <v>12.5</v>
      </c>
      <c r="Y22" s="10">
        <v>12.64</v>
      </c>
      <c r="Z22" s="10">
        <v>12.46</v>
      </c>
      <c r="AA22" s="10">
        <v>12.53</v>
      </c>
      <c r="AB22" s="94">
        <v>27313000</v>
      </c>
      <c r="AC22" s="10">
        <v>12.53</v>
      </c>
      <c r="AD22" s="2">
        <f t="shared" si="0"/>
        <v>0.17999999999999972</v>
      </c>
      <c r="AE22" s="137">
        <f t="shared" si="1"/>
        <v>5.6179775280897903E-3</v>
      </c>
    </row>
    <row r="23" spans="1:31" x14ac:dyDescent="0.25">
      <c r="W23" s="132">
        <v>42801</v>
      </c>
      <c r="X23" s="10">
        <v>12.51</v>
      </c>
      <c r="Y23" s="10">
        <v>12.53</v>
      </c>
      <c r="Z23" s="10">
        <v>12.42</v>
      </c>
      <c r="AA23" s="10">
        <v>12.46</v>
      </c>
      <c r="AB23" s="94">
        <v>24642200</v>
      </c>
      <c r="AC23" s="10">
        <v>12.46</v>
      </c>
      <c r="AD23" s="2">
        <f t="shared" si="0"/>
        <v>0.10999999999999943</v>
      </c>
      <c r="AE23" s="137">
        <f t="shared" si="1"/>
        <v>-4.7923322683705027E-3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12.58</v>
      </c>
      <c r="Y24" s="10">
        <v>12.6</v>
      </c>
      <c r="Z24" s="10">
        <v>12.5</v>
      </c>
      <c r="AA24" s="10">
        <v>12.52</v>
      </c>
      <c r="AB24" s="94">
        <v>28603800</v>
      </c>
      <c r="AC24" s="10">
        <v>12.52</v>
      </c>
      <c r="AD24" s="2">
        <f t="shared" si="0"/>
        <v>9.9999999999999645E-2</v>
      </c>
      <c r="AE24" s="137">
        <f t="shared" si="1"/>
        <v>-1.0276679841897285E-2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42797</v>
      </c>
      <c r="X25" s="10">
        <v>12.66</v>
      </c>
      <c r="Y25" s="10">
        <v>12.71</v>
      </c>
      <c r="Z25" s="10">
        <v>12.53</v>
      </c>
      <c r="AA25" s="10">
        <v>12.65</v>
      </c>
      <c r="AB25" s="94">
        <v>30429200</v>
      </c>
      <c r="AC25" s="10">
        <v>12.65</v>
      </c>
      <c r="AD25" s="2">
        <f t="shared" si="0"/>
        <v>0.18000000000000149</v>
      </c>
      <c r="AE25" s="137">
        <f t="shared" si="1"/>
        <v>-7.898894154818592E-4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42796</v>
      </c>
      <c r="X26" s="10">
        <v>12.72</v>
      </c>
      <c r="Y26" s="10">
        <v>12.75</v>
      </c>
      <c r="Z26" s="10">
        <v>12.58</v>
      </c>
      <c r="AA26" s="10">
        <v>12.66</v>
      </c>
      <c r="AB26" s="94">
        <v>33171700</v>
      </c>
      <c r="AC26" s="10">
        <v>12.66</v>
      </c>
      <c r="AD26" s="2">
        <f t="shared" si="0"/>
        <v>0.16999999999999993</v>
      </c>
      <c r="AE26" s="137">
        <f t="shared" si="1"/>
        <v>-2.3640661938534313E-3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42795</v>
      </c>
      <c r="X27" s="10">
        <v>12.66</v>
      </c>
      <c r="Y27" s="10">
        <v>12.75</v>
      </c>
      <c r="Z27" s="10">
        <v>12.65</v>
      </c>
      <c r="AA27" s="10">
        <v>12.69</v>
      </c>
      <c r="AB27" s="94">
        <v>36118200</v>
      </c>
      <c r="AC27" s="10">
        <v>12.69</v>
      </c>
      <c r="AD27" s="2">
        <f t="shared" si="0"/>
        <v>9.9999999999999645E-2</v>
      </c>
      <c r="AE27" s="137">
        <f t="shared" si="1"/>
        <v>1.276935355147657E-2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42794</v>
      </c>
      <c r="X28" s="10">
        <v>12.63</v>
      </c>
      <c r="Y28" s="10">
        <v>12.66</v>
      </c>
      <c r="Z28" s="10">
        <v>12.45</v>
      </c>
      <c r="AA28" s="10">
        <v>12.53</v>
      </c>
      <c r="AB28" s="94">
        <v>36020600</v>
      </c>
      <c r="AC28" s="10">
        <v>12.53</v>
      </c>
      <c r="AD28" s="2">
        <f t="shared" si="0"/>
        <v>0.21000000000000085</v>
      </c>
      <c r="AE28" s="137">
        <f t="shared" si="1"/>
        <v>-1.0268562401263837E-2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42793</v>
      </c>
      <c r="X29" s="10">
        <v>12.49</v>
      </c>
      <c r="Y29" s="10">
        <v>12.68</v>
      </c>
      <c r="Z29" s="10">
        <v>12.43</v>
      </c>
      <c r="AA29" s="10">
        <v>12.66</v>
      </c>
      <c r="AB29" s="94">
        <v>41633600</v>
      </c>
      <c r="AC29" s="10">
        <v>12.66</v>
      </c>
      <c r="AD29" s="2">
        <f t="shared" si="0"/>
        <v>0.25</v>
      </c>
      <c r="AE29" s="137">
        <f t="shared" si="1"/>
        <v>1.5236567762630271E-2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42790</v>
      </c>
      <c r="X30" s="10">
        <v>12.51</v>
      </c>
      <c r="Y30" s="10">
        <v>12.51</v>
      </c>
      <c r="Z30" s="10">
        <v>12.38</v>
      </c>
      <c r="AA30" s="10">
        <v>12.47</v>
      </c>
      <c r="AB30" s="94">
        <v>35985500</v>
      </c>
      <c r="AC30" s="10">
        <v>12.47</v>
      </c>
      <c r="AD30" s="2">
        <f t="shared" si="0"/>
        <v>0.12999999999999901</v>
      </c>
      <c r="AE30" s="137">
        <f t="shared" si="1"/>
        <v>-7.1656050955414274E-3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42789</v>
      </c>
      <c r="X31" s="10">
        <v>12.7</v>
      </c>
      <c r="Y31" s="10">
        <v>12.72</v>
      </c>
      <c r="Z31" s="10">
        <v>12.55</v>
      </c>
      <c r="AA31" s="10">
        <v>12.56</v>
      </c>
      <c r="AB31" s="94">
        <v>22359700</v>
      </c>
      <c r="AC31" s="10">
        <v>12.56</v>
      </c>
      <c r="AD31" s="2">
        <f t="shared" si="0"/>
        <v>0.16999999999999993</v>
      </c>
      <c r="AE31" s="137">
        <f t="shared" si="1"/>
        <v>-8.6819258089976259E-3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42788</v>
      </c>
      <c r="X32" s="10">
        <v>12.66</v>
      </c>
      <c r="Y32" s="10">
        <v>12.77</v>
      </c>
      <c r="Z32" s="10">
        <v>12.65</v>
      </c>
      <c r="AA32" s="10">
        <v>12.67</v>
      </c>
      <c r="AB32" s="94">
        <v>24697400</v>
      </c>
      <c r="AC32" s="10">
        <v>12.67</v>
      </c>
      <c r="AD32" s="2">
        <f t="shared" si="0"/>
        <v>0.11999999999999922</v>
      </c>
      <c r="AE32" s="137">
        <f t="shared" si="1"/>
        <v>-1.5760441292356209E-3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42787</v>
      </c>
      <c r="X33" s="10">
        <v>12.61</v>
      </c>
      <c r="Y33" s="10">
        <v>12.72</v>
      </c>
      <c r="Z33" s="10">
        <v>12.61</v>
      </c>
      <c r="AA33" s="10">
        <v>12.69</v>
      </c>
      <c r="AB33" s="94">
        <v>28157700</v>
      </c>
      <c r="AC33" s="10">
        <v>12.69</v>
      </c>
      <c r="AD33" s="2">
        <f t="shared" si="0"/>
        <v>0.11000000000000121</v>
      </c>
      <c r="AE33" s="137">
        <f t="shared" si="1"/>
        <v>8.7440381558028246E-3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42783</v>
      </c>
      <c r="X34" s="10">
        <v>12.5</v>
      </c>
      <c r="Y34" s="10">
        <v>12.58</v>
      </c>
      <c r="Z34" s="10">
        <v>12.42</v>
      </c>
      <c r="AA34" s="10">
        <v>12.58</v>
      </c>
      <c r="AB34" s="94">
        <v>26276700</v>
      </c>
      <c r="AC34" s="10">
        <v>12.58</v>
      </c>
      <c r="AD34" s="2">
        <f t="shared" si="0"/>
        <v>0.16000000000000014</v>
      </c>
      <c r="AE34" s="137">
        <f t="shared" si="1"/>
        <v>3.1897926634769647E-3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42782</v>
      </c>
      <c r="X35" s="10">
        <v>12.61</v>
      </c>
      <c r="Y35" s="10">
        <v>12.64</v>
      </c>
      <c r="Z35" s="10">
        <v>12.48</v>
      </c>
      <c r="AA35" s="10">
        <v>12.54</v>
      </c>
      <c r="AB35" s="94">
        <v>22839000</v>
      </c>
      <c r="AC35" s="10">
        <v>12.54</v>
      </c>
      <c r="AD35" s="2">
        <f t="shared" si="0"/>
        <v>0.16000000000000014</v>
      </c>
      <c r="AE35" s="137">
        <f t="shared" si="1"/>
        <v>-7.1258907363421775E-3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>
        <v>42781</v>
      </c>
      <c r="X36" s="10">
        <v>12.62</v>
      </c>
      <c r="Y36" s="10">
        <v>12.64</v>
      </c>
      <c r="Z36" s="10">
        <v>12.55</v>
      </c>
      <c r="AA36" s="10">
        <v>12.63</v>
      </c>
      <c r="AB36" s="94">
        <v>25003400</v>
      </c>
      <c r="AC36" s="10">
        <v>12.63</v>
      </c>
      <c r="AD36" s="2">
        <f t="shared" si="0"/>
        <v>8.9999999999999858E-2</v>
      </c>
      <c r="AE36" s="137">
        <f t="shared" si="1"/>
        <v>-1.5810276679841806E-3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>
        <v>42780</v>
      </c>
      <c r="X37" s="10">
        <v>12.64</v>
      </c>
      <c r="Y37" s="10">
        <v>12.7</v>
      </c>
      <c r="Z37" s="10">
        <v>12.59</v>
      </c>
      <c r="AA37" s="10">
        <v>12.65</v>
      </c>
      <c r="AB37" s="94">
        <v>28320000</v>
      </c>
      <c r="AC37" s="10">
        <v>12.65</v>
      </c>
      <c r="AD37" s="2">
        <f t="shared" si="0"/>
        <v>0.10999999999999943</v>
      </c>
      <c r="AE37" s="137">
        <f t="shared" si="1"/>
        <v>7.1656050955413164E-3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42779</v>
      </c>
      <c r="X38" s="10">
        <v>12.54</v>
      </c>
      <c r="Y38" s="10">
        <v>12.62</v>
      </c>
      <c r="Z38" s="10">
        <v>12.48</v>
      </c>
      <c r="AA38" s="10">
        <v>12.56</v>
      </c>
      <c r="AB38" s="94">
        <v>24474000</v>
      </c>
      <c r="AC38" s="10">
        <v>12.56</v>
      </c>
      <c r="AD38" s="2">
        <f t="shared" si="0"/>
        <v>0.13999999999999879</v>
      </c>
      <c r="AE38" s="137">
        <f t="shared" si="1"/>
        <v>3.9968025579537603E-3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42776</v>
      </c>
      <c r="X39" s="10">
        <v>12.44</v>
      </c>
      <c r="Y39" s="10">
        <v>12.51</v>
      </c>
      <c r="Z39" s="10">
        <v>12.37</v>
      </c>
      <c r="AA39" s="10">
        <v>12.51</v>
      </c>
      <c r="AB39" s="94">
        <v>32996500</v>
      </c>
      <c r="AC39" s="10">
        <v>12.51</v>
      </c>
      <c r="AD39" s="2">
        <f t="shared" si="0"/>
        <v>0.14000000000000057</v>
      </c>
      <c r="AE39" s="137">
        <f t="shared" si="1"/>
        <v>1.050080775444262E-2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3" t="s">
        <v>78</v>
      </c>
      <c r="P40" s="703"/>
      <c r="W40" s="132">
        <v>42775</v>
      </c>
      <c r="X40" s="10">
        <v>12.38</v>
      </c>
      <c r="Y40" s="10">
        <v>12.47</v>
      </c>
      <c r="Z40" s="10">
        <v>12.35</v>
      </c>
      <c r="AA40" s="10">
        <v>12.38</v>
      </c>
      <c r="AB40" s="94">
        <v>32924600</v>
      </c>
      <c r="AC40" s="10">
        <v>12.38</v>
      </c>
      <c r="AD40" s="2">
        <f t="shared" si="0"/>
        <v>0.12000000000000099</v>
      </c>
      <c r="AE40" s="137">
        <f t="shared" si="1"/>
        <v>0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12.221</v>
      </c>
      <c r="Q41" s="2"/>
      <c r="W41" s="132">
        <v>42774</v>
      </c>
      <c r="X41" s="10">
        <v>12.34</v>
      </c>
      <c r="Y41" s="10">
        <v>12.45</v>
      </c>
      <c r="Z41" s="10">
        <v>12.27</v>
      </c>
      <c r="AA41" s="10">
        <v>12.38</v>
      </c>
      <c r="AB41" s="94">
        <v>26411400</v>
      </c>
      <c r="AC41" s="10">
        <v>12.38</v>
      </c>
      <c r="AD41" s="2">
        <f t="shared" si="0"/>
        <v>0.17999999999999972</v>
      </c>
      <c r="AE41" s="137">
        <f t="shared" si="1"/>
        <v>3.2414910858995505E-3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12.1099</v>
      </c>
      <c r="Q42" s="2"/>
      <c r="T42" s="90" t="s">
        <v>113</v>
      </c>
      <c r="W42" s="132">
        <v>42773</v>
      </c>
      <c r="X42" s="10">
        <v>12.5</v>
      </c>
      <c r="Y42" s="10">
        <v>12.52</v>
      </c>
      <c r="Z42" s="10">
        <v>12.31</v>
      </c>
      <c r="AA42" s="10">
        <v>12.34</v>
      </c>
      <c r="AB42" s="94">
        <v>32914400</v>
      </c>
      <c r="AC42" s="10">
        <v>12.34</v>
      </c>
      <c r="AD42" s="2">
        <f t="shared" si="0"/>
        <v>0.20999999999999908</v>
      </c>
      <c r="AE42" s="137">
        <f t="shared" si="1"/>
        <v>-1.4376996805111841E-2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11.998800000000001</v>
      </c>
      <c r="Q43" s="2"/>
      <c r="T43" s="127" t="s">
        <v>98</v>
      </c>
      <c r="U43" s="97">
        <v>11.37</v>
      </c>
      <c r="W43" s="132">
        <v>42772</v>
      </c>
      <c r="X43" s="10">
        <v>12.55</v>
      </c>
      <c r="Y43" s="10">
        <v>12.62</v>
      </c>
      <c r="Z43" s="10">
        <v>12.46</v>
      </c>
      <c r="AA43" s="10">
        <v>12.52</v>
      </c>
      <c r="AB43" s="94">
        <v>26916800</v>
      </c>
      <c r="AC43" s="10">
        <v>12.52</v>
      </c>
      <c r="AD43" s="2">
        <f t="shared" si="0"/>
        <v>0.15999999999999837</v>
      </c>
      <c r="AE43" s="137">
        <f t="shared" si="1"/>
        <v>-3.1847133757962887E-3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11.887700000000001</v>
      </c>
      <c r="Q44" s="2"/>
      <c r="T44" s="92" t="s">
        <v>99</v>
      </c>
      <c r="U44" s="87">
        <v>11.48</v>
      </c>
      <c r="W44" s="132">
        <v>42769</v>
      </c>
      <c r="X44" s="10">
        <v>12.42</v>
      </c>
      <c r="Y44" s="10">
        <v>12.62</v>
      </c>
      <c r="Z44" s="10">
        <v>12.39</v>
      </c>
      <c r="AA44" s="10">
        <v>12.56</v>
      </c>
      <c r="AB44" s="94">
        <v>38245300</v>
      </c>
      <c r="AC44" s="10">
        <v>12.56</v>
      </c>
      <c r="AD44" s="2">
        <f t="shared" si="0"/>
        <v>0.22999999999999865</v>
      </c>
      <c r="AE44" s="137">
        <f t="shared" si="1"/>
        <v>2.2801302931596101E-2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11.7766</v>
      </c>
      <c r="Q45" s="2"/>
      <c r="T45" s="92" t="s">
        <v>100</v>
      </c>
      <c r="U45" s="87" t="s">
        <v>129</v>
      </c>
      <c r="W45" s="132">
        <v>42768</v>
      </c>
      <c r="X45" s="10">
        <v>12.3</v>
      </c>
      <c r="Y45" s="10">
        <v>12.37</v>
      </c>
      <c r="Z45" s="10">
        <v>12.23</v>
      </c>
      <c r="AA45" s="10">
        <v>12.28</v>
      </c>
      <c r="AB45" s="94">
        <v>29035400</v>
      </c>
      <c r="AC45" s="10">
        <v>12.28</v>
      </c>
      <c r="AD45" s="2">
        <f t="shared" si="0"/>
        <v>0.13999999999999879</v>
      </c>
      <c r="AE45" s="137">
        <f t="shared" si="1"/>
        <v>-3.2467532467532756E-3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11.6655</v>
      </c>
      <c r="Q46" s="2"/>
      <c r="T46" s="92" t="s">
        <v>101</v>
      </c>
      <c r="U46" s="87" t="s">
        <v>129</v>
      </c>
      <c r="W46" s="132">
        <v>42767</v>
      </c>
      <c r="X46" s="10">
        <v>12.45</v>
      </c>
      <c r="Y46" s="10">
        <v>12.58</v>
      </c>
      <c r="Z46" s="10">
        <v>12.22</v>
      </c>
      <c r="AA46" s="10">
        <v>12.32</v>
      </c>
      <c r="AB46" s="94">
        <v>44396800</v>
      </c>
      <c r="AC46" s="10">
        <v>12.32</v>
      </c>
      <c r="AD46" s="2">
        <f t="shared" si="0"/>
        <v>0.35999999999999943</v>
      </c>
      <c r="AE46" s="137">
        <f t="shared" si="1"/>
        <v>-3.2362459546925182E-3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11.554399999999999</v>
      </c>
      <c r="Q47" s="2"/>
      <c r="T47" s="92" t="s">
        <v>102</v>
      </c>
      <c r="U47" s="87">
        <v>13.18</v>
      </c>
      <c r="W47" s="132">
        <v>42766</v>
      </c>
      <c r="X47" s="10">
        <v>12.31</v>
      </c>
      <c r="Y47" s="10">
        <v>12.39</v>
      </c>
      <c r="Z47" s="10">
        <v>12.19</v>
      </c>
      <c r="AA47" s="10">
        <v>12.36</v>
      </c>
      <c r="AB47" s="94">
        <v>46974500</v>
      </c>
      <c r="AC47" s="10">
        <v>12.36</v>
      </c>
      <c r="AD47" s="2">
        <f t="shared" si="0"/>
        <v>0.20000000000000107</v>
      </c>
      <c r="AE47" s="137">
        <f t="shared" si="1"/>
        <v>-8.0840743734844622E-4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11.443299999999999</v>
      </c>
      <c r="Q48" s="2"/>
      <c r="T48" s="92" t="s">
        <v>103</v>
      </c>
      <c r="U48" s="87">
        <v>1.34107</v>
      </c>
      <c r="W48" s="132">
        <v>42765</v>
      </c>
      <c r="X48" s="10">
        <v>12.46</v>
      </c>
      <c r="Y48" s="10">
        <v>12.46</v>
      </c>
      <c r="Z48" s="10">
        <v>12.28</v>
      </c>
      <c r="AA48" s="10">
        <v>12.37</v>
      </c>
      <c r="AB48" s="94">
        <v>39254200</v>
      </c>
      <c r="AC48" s="10">
        <v>12.37</v>
      </c>
      <c r="AD48" s="2">
        <f t="shared" si="0"/>
        <v>0.18000000000000149</v>
      </c>
      <c r="AE48" s="137">
        <f t="shared" si="1"/>
        <v>-9.60768614891927E-3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11.3322</v>
      </c>
      <c r="Q49" s="2"/>
      <c r="T49" s="92" t="s">
        <v>104</v>
      </c>
      <c r="U49" s="87" t="s">
        <v>400</v>
      </c>
      <c r="W49" s="132">
        <v>42762</v>
      </c>
      <c r="X49" s="10">
        <v>12.48</v>
      </c>
      <c r="Y49" s="10">
        <v>12.54</v>
      </c>
      <c r="Z49" s="10">
        <v>12.38</v>
      </c>
      <c r="AA49" s="10">
        <v>12.49</v>
      </c>
      <c r="AB49" s="94">
        <v>34613900</v>
      </c>
      <c r="AC49" s="10">
        <v>12.49</v>
      </c>
      <c r="AD49" s="2">
        <f t="shared" si="0"/>
        <v>0.15999999999999837</v>
      </c>
      <c r="AE49" s="137">
        <f t="shared" si="1"/>
        <v>9.7008892481811326E-3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11.2211</v>
      </c>
      <c r="Q50" s="2"/>
      <c r="T50" s="92"/>
      <c r="U50" s="87"/>
      <c r="W50" s="132">
        <v>42761</v>
      </c>
      <c r="X50" s="10">
        <v>12.65</v>
      </c>
      <c r="Y50" s="10">
        <v>12.68</v>
      </c>
      <c r="Z50" s="10">
        <v>12.35</v>
      </c>
      <c r="AA50" s="10">
        <v>12.37</v>
      </c>
      <c r="AB50" s="94">
        <v>55672800</v>
      </c>
      <c r="AC50" s="10">
        <v>12.37</v>
      </c>
      <c r="AD50" s="2">
        <f t="shared" si="0"/>
        <v>0.33000000000000007</v>
      </c>
      <c r="AE50" s="137">
        <f t="shared" si="1"/>
        <v>-3.2838154808444098E-2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11.11</v>
      </c>
      <c r="Q51" s="2"/>
      <c r="T51" s="92" t="s">
        <v>105</v>
      </c>
      <c r="U51" s="87" t="s">
        <v>679</v>
      </c>
      <c r="W51" s="132">
        <v>42760</v>
      </c>
      <c r="X51" s="10">
        <v>12.71</v>
      </c>
      <c r="Y51" s="10">
        <v>12.8</v>
      </c>
      <c r="Z51" s="10">
        <v>12.64</v>
      </c>
      <c r="AA51" s="10">
        <v>12.79</v>
      </c>
      <c r="AB51" s="94">
        <v>46747800</v>
      </c>
      <c r="AC51" s="10">
        <v>12.79</v>
      </c>
      <c r="AD51" s="2">
        <f t="shared" si="0"/>
        <v>0.16000000000000014</v>
      </c>
      <c r="AE51" s="137">
        <f t="shared" si="1"/>
        <v>1.4274385408405976E-2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10.998899999999999</v>
      </c>
      <c r="Q52" s="2"/>
      <c r="T52" s="92" t="s">
        <v>106</v>
      </c>
      <c r="U52" s="87" t="s">
        <v>418</v>
      </c>
      <c r="W52" s="132">
        <v>42759</v>
      </c>
      <c r="X52" s="10">
        <v>12.35</v>
      </c>
      <c r="Y52" s="10">
        <v>12.61</v>
      </c>
      <c r="Z52" s="10">
        <v>12.34</v>
      </c>
      <c r="AA52" s="10">
        <v>12.61</v>
      </c>
      <c r="AB52" s="94">
        <v>34625200</v>
      </c>
      <c r="AC52" s="10">
        <v>12.61</v>
      </c>
      <c r="AD52" s="2">
        <f t="shared" si="0"/>
        <v>0.26999999999999957</v>
      </c>
      <c r="AE52" s="137">
        <f t="shared" si="1"/>
        <v>2.4370430544272903E-2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10.887799999999999</v>
      </c>
      <c r="Q53" s="2"/>
      <c r="T53" s="92" t="s">
        <v>107</v>
      </c>
      <c r="U53" s="89">
        <v>43316140</v>
      </c>
      <c r="W53" s="132">
        <v>42758</v>
      </c>
      <c r="X53" s="10">
        <v>12.35</v>
      </c>
      <c r="Y53" s="10">
        <v>12.38</v>
      </c>
      <c r="Z53" s="10">
        <v>12.22</v>
      </c>
      <c r="AA53" s="10">
        <v>12.31</v>
      </c>
      <c r="AB53" s="94">
        <v>31670700</v>
      </c>
      <c r="AC53" s="10">
        <v>12.31</v>
      </c>
      <c r="AD53" s="2">
        <f t="shared" si="0"/>
        <v>0.16000000000000014</v>
      </c>
      <c r="AE53" s="137">
        <f t="shared" si="1"/>
        <v>-4.04530744336562E-3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10.7767</v>
      </c>
      <c r="T54" s="92" t="s">
        <v>110</v>
      </c>
      <c r="U54" s="89">
        <v>38267500</v>
      </c>
      <c r="W54" s="132">
        <v>42755</v>
      </c>
      <c r="X54" s="10">
        <v>12.45</v>
      </c>
      <c r="Y54" s="10">
        <v>12.48</v>
      </c>
      <c r="Z54" s="10">
        <v>12.31</v>
      </c>
      <c r="AA54" s="10">
        <v>12.36</v>
      </c>
      <c r="AB54" s="94">
        <v>29270000</v>
      </c>
      <c r="AC54" s="10">
        <v>12.36</v>
      </c>
      <c r="AD54" s="2">
        <f t="shared" si="0"/>
        <v>0.16999999999999993</v>
      </c>
      <c r="AE54" s="137">
        <f t="shared" si="1"/>
        <v>-5.6315366049879412E-3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10.6656</v>
      </c>
      <c r="T55" s="92" t="s">
        <v>108</v>
      </c>
      <c r="U55" s="87" t="s">
        <v>680</v>
      </c>
      <c r="W55" s="132">
        <v>42754</v>
      </c>
      <c r="X55" s="10">
        <v>12.4</v>
      </c>
      <c r="Y55" s="10">
        <v>12.56</v>
      </c>
      <c r="Z55" s="10">
        <v>12.34</v>
      </c>
      <c r="AA55" s="10">
        <v>12.43</v>
      </c>
      <c r="AB55" s="94">
        <v>30135600</v>
      </c>
      <c r="AC55" s="10">
        <v>12.43</v>
      </c>
      <c r="AD55" s="2">
        <f t="shared" si="0"/>
        <v>0.22000000000000064</v>
      </c>
      <c r="AE55" s="137">
        <f t="shared" si="1"/>
        <v>1.6116035455278066E-3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10.554499999999999</v>
      </c>
      <c r="T56" s="92" t="s">
        <v>111</v>
      </c>
      <c r="U56" s="87">
        <v>9.7899999999999991</v>
      </c>
      <c r="W56" s="132">
        <v>42753</v>
      </c>
      <c r="X56" s="10">
        <v>12.43</v>
      </c>
      <c r="Y56" s="10">
        <v>12.45</v>
      </c>
      <c r="Z56" s="10">
        <v>12.3</v>
      </c>
      <c r="AA56" s="10">
        <v>12.41</v>
      </c>
      <c r="AB56" s="94">
        <v>33830800</v>
      </c>
      <c r="AC56" s="10">
        <v>12.41</v>
      </c>
      <c r="AD56" s="2">
        <f t="shared" si="0"/>
        <v>0.14999999999999858</v>
      </c>
      <c r="AE56" s="137" t="e">
        <f t="shared" si="1"/>
        <v>#DIV/0!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10.443399999999999</v>
      </c>
      <c r="T57" s="92" t="s">
        <v>112</v>
      </c>
      <c r="U57" s="87">
        <v>1.1499999999999999</v>
      </c>
      <c r="W57" s="132">
        <v>42753</v>
      </c>
      <c r="X57" s="10" t="s">
        <v>353</v>
      </c>
      <c r="Y57" s="10"/>
      <c r="Z57" s="10"/>
      <c r="AA57" s="10"/>
      <c r="AB57" s="94"/>
      <c r="AC57" s="10"/>
      <c r="AD57" s="2">
        <f t="shared" si="0"/>
        <v>0</v>
      </c>
      <c r="AE57" s="137">
        <f t="shared" si="1"/>
        <v>-1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10.3323</v>
      </c>
      <c r="T58" s="92" t="s">
        <v>109</v>
      </c>
      <c r="U58" s="87" t="s">
        <v>598</v>
      </c>
      <c r="W58" s="132">
        <v>42752</v>
      </c>
      <c r="X58" s="10">
        <v>12.65</v>
      </c>
      <c r="Y58" s="10">
        <v>12.73</v>
      </c>
      <c r="Z58" s="10">
        <v>12.54</v>
      </c>
      <c r="AA58" s="10">
        <v>12.61</v>
      </c>
      <c r="AB58" s="94">
        <v>49069500</v>
      </c>
      <c r="AC58" s="10">
        <v>12.41</v>
      </c>
      <c r="AD58" s="2">
        <f t="shared" si="0"/>
        <v>0.19000000000000128</v>
      </c>
      <c r="AE58" s="137">
        <f t="shared" si="1"/>
        <v>-1.6090104585679832E-3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10.2212</v>
      </c>
      <c r="W59" s="132">
        <v>42748</v>
      </c>
      <c r="X59" s="10">
        <v>12.62</v>
      </c>
      <c r="Y59" s="10">
        <v>12.67</v>
      </c>
      <c r="Z59" s="10">
        <v>12.5</v>
      </c>
      <c r="AA59" s="10">
        <v>12.63</v>
      </c>
      <c r="AB59" s="94">
        <v>29197100</v>
      </c>
      <c r="AC59" s="10">
        <v>12.43</v>
      </c>
      <c r="AD59" s="2">
        <f t="shared" si="0"/>
        <v>0.16999999999999993</v>
      </c>
      <c r="AE59" s="137">
        <f t="shared" si="1"/>
        <v>3.2284100080710587E-3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10.110099999999999</v>
      </c>
      <c r="W60" s="132">
        <v>42747</v>
      </c>
      <c r="X60" s="10">
        <v>12.66</v>
      </c>
      <c r="Y60" s="10">
        <v>12.68</v>
      </c>
      <c r="Z60" s="10">
        <v>12.35</v>
      </c>
      <c r="AA60" s="10">
        <v>12.59</v>
      </c>
      <c r="AB60" s="94">
        <v>36493300</v>
      </c>
      <c r="AC60" s="10">
        <v>12.39</v>
      </c>
      <c r="AD60" s="2">
        <f t="shared" si="0"/>
        <v>0.33000000000000007</v>
      </c>
      <c r="AE60" s="137">
        <f t="shared" si="1"/>
        <v>-6.4153969526864474E-3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9.9990000000000006</v>
      </c>
      <c r="W61" s="132">
        <v>42746</v>
      </c>
      <c r="X61" s="10">
        <v>12.71</v>
      </c>
      <c r="Y61" s="10">
        <v>12.72</v>
      </c>
      <c r="Z61" s="10">
        <v>12.51</v>
      </c>
      <c r="AA61" s="10">
        <v>12.67</v>
      </c>
      <c r="AB61" s="94">
        <v>49718700</v>
      </c>
      <c r="AC61" s="10">
        <v>12.47</v>
      </c>
      <c r="AD61" s="2">
        <f t="shared" si="0"/>
        <v>0.21000000000000085</v>
      </c>
      <c r="AE61" s="137">
        <f t="shared" si="1"/>
        <v>-1.4229249011857736E-2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42745</v>
      </c>
      <c r="X62" s="10">
        <v>12.7</v>
      </c>
      <c r="Y62" s="10">
        <v>13.02</v>
      </c>
      <c r="Z62" s="10">
        <v>12.66</v>
      </c>
      <c r="AA62" s="10">
        <v>12.85</v>
      </c>
      <c r="AB62" s="94">
        <v>58703500</v>
      </c>
      <c r="AC62" s="10">
        <v>12.65</v>
      </c>
      <c r="AD62" s="2">
        <f t="shared" si="0"/>
        <v>0.35999999999999943</v>
      </c>
      <c r="AE62" s="137">
        <f t="shared" si="1"/>
        <v>1.7699115044247815E-2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42744</v>
      </c>
      <c r="X63" s="10">
        <v>12.79</v>
      </c>
      <c r="Y63" s="10">
        <v>12.86</v>
      </c>
      <c r="Z63" s="10">
        <v>12.63</v>
      </c>
      <c r="AA63" s="10">
        <v>12.63</v>
      </c>
      <c r="AB63" s="94">
        <v>39183400</v>
      </c>
      <c r="AC63" s="10">
        <v>12.43</v>
      </c>
      <c r="AD63" s="2">
        <f t="shared" si="0"/>
        <v>0.22999999999999865</v>
      </c>
      <c r="AE63" s="137">
        <f t="shared" si="1"/>
        <v>-1.0350318471337605E-2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42741</v>
      </c>
      <c r="X64" s="10">
        <v>12.8</v>
      </c>
      <c r="Y64" s="10">
        <v>12.84</v>
      </c>
      <c r="Z64" s="10">
        <v>12.64</v>
      </c>
      <c r="AA64" s="10">
        <v>12.76</v>
      </c>
      <c r="AB64" s="94">
        <v>40315900</v>
      </c>
      <c r="AC64" s="10">
        <v>12.56</v>
      </c>
      <c r="AD64" s="2">
        <f t="shared" si="0"/>
        <v>0.19999999999999929</v>
      </c>
      <c r="AE64" s="137">
        <f t="shared" si="1"/>
        <v>-7.9554494828959488E-4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13.21</v>
      </c>
      <c r="Y65" s="10">
        <v>13.22</v>
      </c>
      <c r="Z65" s="10">
        <v>12.63</v>
      </c>
      <c r="AA65" s="10">
        <v>12.77</v>
      </c>
      <c r="AB65" s="94">
        <v>75628400</v>
      </c>
      <c r="AC65" s="10">
        <v>12.57</v>
      </c>
      <c r="AD65" s="2">
        <f t="shared" si="0"/>
        <v>0.58999999999999986</v>
      </c>
      <c r="AE65" s="137">
        <f t="shared" si="1"/>
        <v>-3.0092592592592671E-2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12.77</v>
      </c>
      <c r="Y66" s="10">
        <v>13.27</v>
      </c>
      <c r="Z66" s="10">
        <v>12.74</v>
      </c>
      <c r="AA66" s="10">
        <v>13.17</v>
      </c>
      <c r="AB66" s="94">
        <v>77638100</v>
      </c>
      <c r="AC66" s="10">
        <v>12.96</v>
      </c>
      <c r="AD66" s="2">
        <f t="shared" si="0"/>
        <v>0.52999999999999936</v>
      </c>
      <c r="AE66" s="137">
        <f t="shared" si="1"/>
        <v>4.6004842615012143E-2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12.2</v>
      </c>
      <c r="Y67" s="10">
        <v>12.6</v>
      </c>
      <c r="Z67" s="10">
        <v>12.13</v>
      </c>
      <c r="AA67" s="10">
        <v>12.59</v>
      </c>
      <c r="AB67" s="94">
        <v>40510800</v>
      </c>
      <c r="AC67" s="10">
        <v>12.39</v>
      </c>
      <c r="AD67" s="2">
        <f>Y67-Z67</f>
        <v>0.46999999999999886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12.24</v>
      </c>
      <c r="Y68" s="10">
        <v>12.28</v>
      </c>
      <c r="Z68" s="10">
        <v>12.08</v>
      </c>
      <c r="AA68" s="10">
        <v>12.13</v>
      </c>
      <c r="AB68" s="94">
        <v>27405700</v>
      </c>
      <c r="AC68" s="10">
        <v>11.94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39" priority="25">
      <formula>F30&gt;0</formula>
    </cfRule>
    <cfRule type="expression" dxfId="838" priority="26">
      <formula>F30&lt;0</formula>
    </cfRule>
  </conditionalFormatting>
  <conditionalFormatting sqref="F34:F42 F46:F74">
    <cfRule type="expression" dxfId="837" priority="21">
      <formula>F34&gt;0</formula>
    </cfRule>
    <cfRule type="expression" dxfId="836" priority="22">
      <formula>F34&lt;0</formula>
    </cfRule>
  </conditionalFormatting>
  <conditionalFormatting sqref="F34:F42 F46:F74">
    <cfRule type="expression" dxfId="835" priority="23">
      <formula>F34&gt;0</formula>
    </cfRule>
    <cfRule type="expression" dxfId="834" priority="24">
      <formula>F34&lt;0</formula>
    </cfRule>
  </conditionalFormatting>
  <conditionalFormatting sqref="H30:H42 H46:H74">
    <cfRule type="expression" dxfId="833" priority="19">
      <formula>H30&gt;0</formula>
    </cfRule>
    <cfRule type="expression" dxfId="832" priority="20">
      <formula>H30&lt;0</formula>
    </cfRule>
  </conditionalFormatting>
  <conditionalFormatting sqref="F25:F29">
    <cfRule type="expression" dxfId="831" priority="13">
      <formula>F25&gt;0</formula>
    </cfRule>
    <cfRule type="expression" dxfId="830" priority="14">
      <formula>F25&lt;0</formula>
    </cfRule>
  </conditionalFormatting>
  <conditionalFormatting sqref="H25:H29">
    <cfRule type="expression" dxfId="829" priority="11">
      <formula>H25&gt;0</formula>
    </cfRule>
    <cfRule type="expression" dxfId="828" priority="12">
      <formula>H25&lt;0</formula>
    </cfRule>
  </conditionalFormatting>
  <conditionalFormatting sqref="Q7">
    <cfRule type="expression" dxfId="827" priority="9">
      <formula>Q7&gt;0</formula>
    </cfRule>
    <cfRule type="expression" dxfId="826" priority="10">
      <formula>Q7&lt;0</formula>
    </cfRule>
  </conditionalFormatting>
  <conditionalFormatting sqref="Q8">
    <cfRule type="expression" dxfId="825" priority="7">
      <formula>Q8&gt;0</formula>
    </cfRule>
    <cfRule type="expression" dxfId="824" priority="8">
      <formula>Q8&lt;0</formula>
    </cfRule>
  </conditionalFormatting>
  <conditionalFormatting sqref="F43:F45">
    <cfRule type="expression" dxfId="823" priority="3">
      <formula>F43&gt;0</formula>
    </cfRule>
    <cfRule type="expression" dxfId="822" priority="4">
      <formula>F43&lt;0</formula>
    </cfRule>
  </conditionalFormatting>
  <conditionalFormatting sqref="F43:F45">
    <cfRule type="expression" dxfId="821" priority="5">
      <formula>F43&gt;0</formula>
    </cfRule>
    <cfRule type="expression" dxfId="820" priority="6">
      <formula>F43&lt;0</formula>
    </cfRule>
  </conditionalFormatting>
  <conditionalFormatting sqref="H43:H45">
    <cfRule type="expression" dxfId="819" priority="1">
      <formula>H43&gt;0</formula>
    </cfRule>
    <cfRule type="expression" dxfId="81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7">
        <f>AC2/AC3-1</f>
        <v>9.6246390760335032E-4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124.99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7">
        <f t="shared" ref="AE3:AE66" si="1">AC3/AC4-1</f>
        <v>-8.0198893255167825E-5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124.99</v>
      </c>
      <c r="R4" s="499">
        <v>-3.3E-3</v>
      </c>
      <c r="T4" s="162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7">
        <f t="shared" si="1"/>
        <v>1.1240465676434219E-3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7">
        <f t="shared" si="1"/>
        <v>-8.8240012834905901E-4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7">
        <f t="shared" si="1"/>
        <v>-2.0813320525135959E-3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7">
        <f t="shared" si="1"/>
        <v>-5.8889065732929957E-3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7">
        <f t="shared" si="1"/>
        <v>-1.1128775834657878E-3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7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7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7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7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7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7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7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7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7">
        <f t="shared" si="1"/>
        <v>1.5033451397087783E-2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7">
        <f t="shared" si="1"/>
        <v>2.9207451847172994E-3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7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7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7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7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7">
        <f t="shared" si="1"/>
        <v>9.7001050844713887E-4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7">
        <f t="shared" si="1"/>
        <v>-6.4625575571541916E-4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7">
        <f t="shared" si="1"/>
        <v>1.2941842594840214E-3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7">
        <f t="shared" si="1"/>
        <v>-1.8569352494752778E-3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7">
        <f t="shared" si="1"/>
        <v>1.3501350135013634E-2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7">
        <f t="shared" si="1"/>
        <v>-1.5522875816994519E-3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7">
        <f t="shared" si="1"/>
        <v>-2.6888291371303108E-3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7" t="e">
        <f t="shared" si="1"/>
        <v>#DIV/0!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7">
        <f t="shared" si="1"/>
        <v>1.8276762402088753E-2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7">
        <f t="shared" si="1"/>
        <v>-1.1777572137628978E-3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7">
        <f t="shared" si="1"/>
        <v>6.6903794037940223E-3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7">
        <f t="shared" si="1"/>
        <v>6.6496163682865372E-3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7">
        <f t="shared" si="1"/>
        <v>7.4723009533623763E-3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7">
        <f t="shared" si="1"/>
        <v>7.1799307958477776E-3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7">
        <f t="shared" si="1"/>
        <v>4.1695621959694229E-3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7">
        <f t="shared" si="1"/>
        <v>5.5904961565338418E-3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7">
        <f t="shared" si="1"/>
        <v>1.0147357275213986E-2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137.489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7">
        <f t="shared" si="1"/>
        <v>6.0363959165556924E-3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136.23910000000001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7">
        <f t="shared" si="1"/>
        <v>-7.096602501551752E-4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134.98920000000001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7">
        <f t="shared" si="1"/>
        <v>7.1016422547720559E-4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133.73930000000001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7">
        <f t="shared" si="1"/>
        <v>-2.1259633271325518E-3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132.48939999999999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7">
        <f t="shared" si="1"/>
        <v>6.2045736571536558E-4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131.23949999999999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7">
        <f t="shared" si="1"/>
        <v>2.9335940972530228E-3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129.9896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7">
        <f t="shared" si="1"/>
        <v>-1.7776197671326432E-4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128.7397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7">
        <f t="shared" si="1"/>
        <v>1.0677106504137779E-3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127.4898</v>
      </c>
      <c r="Q49" s="2"/>
      <c r="T49" s="92" t="s">
        <v>104</v>
      </c>
      <c r="U49" s="129" t="s">
        <v>383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7">
        <f t="shared" si="1"/>
        <v>-2.1308709935186076E-3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126.23989999999999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7">
        <f t="shared" si="1"/>
        <v>1.3771377137713703E-2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124.99</v>
      </c>
      <c r="Q51" s="2"/>
      <c r="T51" s="92" t="s">
        <v>105</v>
      </c>
      <c r="U51" s="129" t="s">
        <v>681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7">
        <f t="shared" si="1"/>
        <v>-8.5668391932893773E-3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123.7401</v>
      </c>
      <c r="Q52" s="2"/>
      <c r="T52" s="92" t="s">
        <v>106</v>
      </c>
      <c r="U52" s="129" t="s">
        <v>682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7">
        <f t="shared" si="1"/>
        <v>9.2767720435917855E-3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122.49019999999999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7">
        <f t="shared" si="1"/>
        <v>-1.8822905620360486E-2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121.24029999999999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7">
        <f t="shared" si="1"/>
        <v>-2.1164021164021829E-3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119.99039999999999</v>
      </c>
      <c r="T55" s="92" t="s">
        <v>108</v>
      </c>
      <c r="U55" s="129" t="s">
        <v>683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7">
        <f t="shared" si="1"/>
        <v>-4.4072278536799736E-4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118.74049999999998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7">
        <f t="shared" si="1"/>
        <v>-4.3878894251865308E-3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117.49059999999999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7">
        <f t="shared" si="1"/>
        <v>-1.4021558145648205E-3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116.2407</v>
      </c>
      <c r="T58" s="92" t="s">
        <v>109</v>
      </c>
      <c r="U58" s="129" t="s">
        <v>608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7">
        <f t="shared" si="1"/>
        <v>2.283706631532656E-3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114.99080000000001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7">
        <f t="shared" si="1"/>
        <v>-1.7563888644955838E-4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113.7409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7">
        <f t="shared" si="1"/>
        <v>-9.6508159326191834E-4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112.491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7">
        <f t="shared" si="1"/>
        <v>-1.2305025996533825E-2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7">
        <f t="shared" si="1"/>
        <v>-1.0387811634348099E-3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7">
        <f t="shared" si="1"/>
        <v>-1.7310022503036482E-4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7">
        <f t="shared" si="1"/>
        <v>-4.7377035059005257E-3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7">
        <f t="shared" si="1"/>
        <v>1.044477326138038E-2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7">
        <f t="shared" si="1"/>
        <v>-1.6510253736531366E-3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5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5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5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387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430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447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17" priority="19">
      <formula>F25&gt;0</formula>
    </cfRule>
    <cfRule type="expression" dxfId="816" priority="20">
      <formula>F25&lt;0</formula>
    </cfRule>
  </conditionalFormatting>
  <conditionalFormatting sqref="Q7">
    <cfRule type="expression" dxfId="815" priority="17">
      <formula>Q7&gt;0</formula>
    </cfRule>
    <cfRule type="expression" dxfId="814" priority="18">
      <formula>Q7&lt;0</formula>
    </cfRule>
  </conditionalFormatting>
  <conditionalFormatting sqref="Q8">
    <cfRule type="expression" dxfId="813" priority="15">
      <formula>Q8&gt;0</formula>
    </cfRule>
    <cfRule type="expression" dxfId="812" priority="16">
      <formula>Q8&lt;0</formula>
    </cfRule>
  </conditionalFormatting>
  <conditionalFormatting sqref="M74">
    <cfRule type="expression" dxfId="811" priority="9">
      <formula>M74&gt;0</formula>
    </cfRule>
    <cfRule type="expression" dxfId="810" priority="10">
      <formula>M74&lt;0</formula>
    </cfRule>
  </conditionalFormatting>
  <conditionalFormatting sqref="F113:F149 H113:H149">
    <cfRule type="expression" dxfId="809" priority="7">
      <formula>F113&gt;0</formula>
    </cfRule>
    <cfRule type="expression" dxfId="808" priority="8">
      <formula>F113&lt;0</formula>
    </cfRule>
  </conditionalFormatting>
  <conditionalFormatting sqref="F105:F112">
    <cfRule type="expression" dxfId="807" priority="5">
      <formula>F105&gt;0</formula>
    </cfRule>
    <cfRule type="expression" dxfId="806" priority="6">
      <formula>F105&lt;0</formula>
    </cfRule>
  </conditionalFormatting>
  <conditionalFormatting sqref="H105:H112">
    <cfRule type="expression" dxfId="805" priority="3">
      <formula>H105&gt;0</formula>
    </cfRule>
    <cfRule type="expression" dxfId="804" priority="4">
      <formula>H105&lt;0</formula>
    </cfRule>
  </conditionalFormatting>
  <conditionalFormatting sqref="Q10">
    <cfRule type="expression" dxfId="803" priority="1">
      <formula>Q10&gt;0</formula>
    </cfRule>
    <cfRule type="expression" dxfId="80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2200</v>
      </c>
      <c r="T2" s="157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7">
        <f>AC2/AC3-1</f>
        <v>1.0082493125572745E-2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23.215586363636433</v>
      </c>
      <c r="T3" s="162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7">
        <f t="shared" ref="AE3:AE66" si="2">AC3/AC4-1</f>
        <v>-1.8298261665141702E-3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10.69</v>
      </c>
      <c r="R4" s="499">
        <v>-1.2E-2</v>
      </c>
      <c r="T4" s="1" t="s">
        <v>492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7">
        <f t="shared" si="2"/>
        <v>-1.0859728506787403E-2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23518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7">
        <f t="shared" si="2"/>
        <v>2.031394275161591E-2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51074.290000000154</v>
      </c>
      <c r="T6" t="s">
        <v>493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7">
        <f t="shared" si="2"/>
        <v>-7.3327222731439656E-3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-27556.290000000154</v>
      </c>
      <c r="R7">
        <v>1700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7">
        <f t="shared" si="2"/>
        <v>1.4883720930232602E-2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-27556.290000000154</v>
      </c>
      <c r="R8" s="165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7">
        <f t="shared" si="2"/>
        <v>-1.8570102135561095E-3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-0.53953349131236228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7">
        <f t="shared" si="2"/>
        <v>-2.7777777777778789E-3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7">
        <f t="shared" si="2"/>
        <v>6.5237651444547406E-3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7">
        <f t="shared" si="2"/>
        <v>6.5666041275798115E-3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7">
        <f t="shared" si="2"/>
        <v>-2.2018348623853212E-2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7">
        <f t="shared" si="2"/>
        <v>2.3474178403755763E-2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7">
        <f t="shared" si="2"/>
        <v>-2.1139705882353033E-2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7">
        <f t="shared" si="2"/>
        <v>-2.857142857142847E-2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7">
        <f t="shared" si="2"/>
        <v>1.3574660633484115E-2</v>
      </c>
    </row>
    <row r="17" spans="2:42" x14ac:dyDescent="0.25">
      <c r="B17" s="454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6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7">
        <f t="shared" si="2"/>
        <v>2.6951672862453702E-2</v>
      </c>
      <c r="AL17" s="233"/>
      <c r="AO17" s="233"/>
      <c r="AP17" s="233"/>
    </row>
    <row r="18" spans="2:42" x14ac:dyDescent="0.25">
      <c r="B18" s="454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6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7">
        <f t="shared" si="2"/>
        <v>-1.3748854262144894E-2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7">
        <f t="shared" si="2"/>
        <v>-9.0826521344232747E-3</v>
      </c>
      <c r="AL19" s="233"/>
      <c r="AO19" s="233"/>
    </row>
    <row r="20" spans="2:42" x14ac:dyDescent="0.25">
      <c r="B20" s="454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3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7">
        <f t="shared" si="2"/>
        <v>-6.3176895306858993E-3</v>
      </c>
    </row>
    <row r="21" spans="2:42" x14ac:dyDescent="0.25">
      <c r="B21" s="454">
        <v>42227</v>
      </c>
      <c r="C21" s="4">
        <v>100</v>
      </c>
      <c r="D21" s="239">
        <v>17.100000000000001</v>
      </c>
      <c r="E21" s="3">
        <v>0</v>
      </c>
      <c r="F21" s="3">
        <f t="shared" si="0"/>
        <v>1710.0000000000002</v>
      </c>
      <c r="G21" s="453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7">
        <f t="shared" si="2"/>
        <v>1.0027347310847645E-2</v>
      </c>
    </row>
    <row r="22" spans="2:42" x14ac:dyDescent="0.25">
      <c r="B22" s="454">
        <v>42229</v>
      </c>
      <c r="C22" s="4">
        <v>100</v>
      </c>
      <c r="D22" s="239">
        <v>16.89</v>
      </c>
      <c r="E22" s="3">
        <v>0</v>
      </c>
      <c r="F22" s="3">
        <f t="shared" si="0"/>
        <v>1689</v>
      </c>
      <c r="G22" s="453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7">
        <f t="shared" si="2"/>
        <v>-2.4021352313167266E-2</v>
      </c>
    </row>
    <row r="23" spans="2:42" x14ac:dyDescent="0.25">
      <c r="B23" s="454">
        <v>42233</v>
      </c>
      <c r="C23" s="4">
        <v>100</v>
      </c>
      <c r="D23" s="239">
        <v>16.5</v>
      </c>
      <c r="E23" s="3">
        <v>0</v>
      </c>
      <c r="F23" s="3">
        <f t="shared" si="0"/>
        <v>1650</v>
      </c>
      <c r="G23" s="453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7">
        <f t="shared" si="2"/>
        <v>-3.8494439692044469E-2</v>
      </c>
    </row>
    <row r="24" spans="2:42" x14ac:dyDescent="0.25">
      <c r="B24" s="454">
        <v>42234</v>
      </c>
      <c r="C24" s="4">
        <v>100</v>
      </c>
      <c r="D24" s="239">
        <v>16.600000000000001</v>
      </c>
      <c r="E24" s="3">
        <v>0</v>
      </c>
      <c r="F24" s="3">
        <f t="shared" si="0"/>
        <v>1660.0000000000002</v>
      </c>
      <c r="G24" s="453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7">
        <f t="shared" si="2"/>
        <v>-1.433389544688024E-2</v>
      </c>
    </row>
    <row r="25" spans="2:42" x14ac:dyDescent="0.25">
      <c r="B25" s="454">
        <v>42244</v>
      </c>
      <c r="C25" s="4">
        <v>200</v>
      </c>
      <c r="D25" s="239">
        <v>15.4</v>
      </c>
      <c r="E25" s="3">
        <v>0</v>
      </c>
      <c r="F25" s="3">
        <f t="shared" ref="F25:F36" si="4">C25*D25</f>
        <v>3080</v>
      </c>
      <c r="G25" s="453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7">
        <f t="shared" si="2"/>
        <v>0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7">
        <f t="shared" si="2"/>
        <v>2.0654044750430423E-2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7">
        <f t="shared" si="2"/>
        <v>-7.6857386848848686E-3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7">
        <f t="shared" si="2"/>
        <v>8.5470085470107371E-4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7">
        <f t="shared" si="2"/>
        <v>-5.1020408163265918E-3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7">
        <f t="shared" si="2"/>
        <v>-3.3898305084746339E-3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7">
        <f t="shared" si="2"/>
        <v>8.4817642069556776E-4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7">
        <f t="shared" si="2"/>
        <v>4.2589437819420262E-3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7">
        <f t="shared" si="2"/>
        <v>2.3539668700959027E-2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7">
        <f t="shared" si="2"/>
        <v>-7.7854671280276344E-3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7">
        <f t="shared" si="2"/>
        <v>-1.112061591103497E-2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7">
        <f t="shared" si="2"/>
        <v>2.9049295774647987E-2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7">
        <f t="shared" si="2"/>
        <v>-2.9888983774551736E-2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7">
        <f t="shared" si="2"/>
        <v>5.1502145922748266E-3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7">
        <f t="shared" si="2"/>
        <v>5.1444043321299704E-2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7">
        <f t="shared" si="2"/>
        <v>-2.9772329246935181E-2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7">
        <f t="shared" si="2"/>
        <v>2.8828828828828756E-2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7">
        <f t="shared" si="2"/>
        <v>-1.7985611510791255E-3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11.759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7">
        <f t="shared" si="2"/>
        <v>-4.549356223175971E-2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11.652100000000001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7">
        <f t="shared" si="2"/>
        <v>1.2163336229365829E-2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11.545199999999999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11.4383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7">
        <f t="shared" si="2"/>
        <v>-2.7966101694915313E-2</v>
      </c>
    </row>
    <row r="47" spans="2:41" x14ac:dyDescent="0.25">
      <c r="B47" s="70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11.3314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7">
        <f t="shared" si="2"/>
        <v>2.1645021645021689E-2</v>
      </c>
    </row>
    <row r="48" spans="2:41" x14ac:dyDescent="0.25">
      <c r="B48" s="70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11.224500000000001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7">
        <f t="shared" si="2"/>
        <v>-1.869158878504662E-2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11.117599999999999</v>
      </c>
      <c r="Q49" s="2"/>
      <c r="T49" s="107" t="s">
        <v>104</v>
      </c>
      <c r="U49" s="105" t="s">
        <v>684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7">
        <f t="shared" si="2"/>
        <v>0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11.0107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7">
        <f t="shared" si="2"/>
        <v>-3.3869602032177148E-3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10.9038</v>
      </c>
      <c r="Q51" s="2"/>
      <c r="T51" s="107" t="s">
        <v>105</v>
      </c>
      <c r="U51" s="105" t="s">
        <v>685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7">
        <f t="shared" si="2"/>
        <v>-2.5337837837837718E-3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10.796899999999999</v>
      </c>
      <c r="Q52" s="2"/>
      <c r="T52" s="107" t="s">
        <v>106</v>
      </c>
      <c r="U52" s="105" t="s">
        <v>566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7">
        <f t="shared" si="2"/>
        <v>1.1101622544833489E-2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10.69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7">
        <f t="shared" si="2"/>
        <v>-2.9826014913007404E-2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10.5831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7">
        <f t="shared" si="2"/>
        <v>-9.8441345365052335E-3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10.476199999999999</v>
      </c>
      <c r="T55" s="107" t="s">
        <v>108</v>
      </c>
      <c r="U55" s="105" t="s">
        <v>686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7">
        <f t="shared" si="2"/>
        <v>-8.1967213114753079E-4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10.369299999999999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7">
        <f t="shared" si="2"/>
        <v>-1.6921837228041969E-2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10.2624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7">
        <f t="shared" si="2"/>
        <v>1.4717906786590351E-2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10.155499999999998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7">
        <f t="shared" si="2"/>
        <v>8.2440230832645511E-3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10.048599999999999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7">
        <f t="shared" si="2"/>
        <v>8.2508250825097385E-4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9.9417000000000009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7">
        <f t="shared" si="2"/>
        <v>2.2784810126582178E-2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9.8347999999999995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7">
        <f t="shared" si="2"/>
        <v>1.6906170752324368E-3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9.7279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7">
        <f t="shared" si="2"/>
        <v>-1.988400994200501E-2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9.6210000000000004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7">
        <f t="shared" si="2"/>
        <v>3.5162950257289882E-2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7">
        <f t="shared" si="2"/>
        <v>-3.4188034188032956E-3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7">
        <f t="shared" si="2"/>
        <v>2.1834061135371119E-2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7">
        <f t="shared" si="2"/>
        <v>1.7497812773403787E-3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539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540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9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7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4">
        <v>42823</v>
      </c>
      <c r="H95" s="7">
        <v>200</v>
      </c>
      <c r="I95" s="78">
        <v>10.94</v>
      </c>
      <c r="J95" s="44">
        <v>0.05</v>
      </c>
      <c r="K95" s="44">
        <f t="shared" si="13"/>
        <v>2187.9499999999998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4">
        <v>42825</v>
      </c>
      <c r="H96" s="4">
        <v>300</v>
      </c>
      <c r="I96" s="239">
        <v>11.08</v>
      </c>
      <c r="J96" s="3">
        <v>7.0000000000000007E-2</v>
      </c>
      <c r="K96" s="3">
        <f t="shared" si="13"/>
        <v>3323.93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4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5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705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4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4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98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98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41805</v>
      </c>
      <c r="D118" s="80"/>
      <c r="E118" s="14"/>
      <c r="F118" s="18">
        <f>SUM(F2:F117)</f>
        <v>587740.78</v>
      </c>
      <c r="G118" s="14"/>
      <c r="H118" s="14">
        <f>SUM(H2:H117)</f>
        <v>39605</v>
      </c>
      <c r="I118" s="80"/>
      <c r="J118" s="14"/>
      <c r="K118" s="18">
        <f>SUM(K2:K117)</f>
        <v>536666.48999999987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37805</v>
      </c>
      <c r="D119" s="355"/>
      <c r="E119" s="355"/>
      <c r="F119" s="356">
        <f>SumByColor($A$119,F2:F117)</f>
        <v>515730</v>
      </c>
      <c r="G119" s="355"/>
      <c r="H119" s="355">
        <f>SumByColor($A$119,H2:H117)</f>
        <v>37805</v>
      </c>
      <c r="I119" s="355"/>
      <c r="J119" s="355"/>
      <c r="K119" s="356">
        <f>SumByColor($A$119,K2:K117)</f>
        <v>515926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341</v>
      </c>
      <c r="J235" s="40"/>
      <c r="K235" s="40"/>
    </row>
    <row r="236" spans="1:11" x14ac:dyDescent="0.25">
      <c r="A236" t="s">
        <v>356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385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385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404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408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425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433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436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441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442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443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448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448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448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1">
        <f t="shared" ref="H252:H253" si="40">IF(C252=0, D252, (E252-D252)/D252)</f>
        <v>-0.48495397968429588</v>
      </c>
      <c r="I252" s="199"/>
      <c r="J252" s="40"/>
      <c r="K252" s="40"/>
    </row>
    <row r="253" spans="1:11" x14ac:dyDescent="0.25">
      <c r="A253">
        <v>2100</v>
      </c>
      <c r="B253" s="192">
        <v>42823</v>
      </c>
      <c r="C253" s="281">
        <v>2500</v>
      </c>
      <c r="D253" s="282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1">
        <f t="shared" si="40"/>
        <v>-0.49887925332549421</v>
      </c>
      <c r="I253" s="199"/>
      <c r="J253" s="40"/>
      <c r="K253" s="40"/>
    </row>
    <row r="254" spans="1:11" x14ac:dyDescent="0.25">
      <c r="A254">
        <v>1800</v>
      </c>
      <c r="B254" s="192">
        <v>42825</v>
      </c>
      <c r="C254" s="281">
        <v>2200</v>
      </c>
      <c r="D254" s="282">
        <v>23.229199999999999</v>
      </c>
      <c r="E254" s="40">
        <v>10.91</v>
      </c>
      <c r="F254" s="40">
        <f t="shared" ref="F254:F256" si="41">C254*(E254-D254)</f>
        <v>-27102.239999999998</v>
      </c>
      <c r="G254" s="40">
        <f t="shared" ref="G254:G256" si="42">IF(C254=0, 0,D254*C254)</f>
        <v>51104.24</v>
      </c>
      <c r="H254" s="231">
        <f t="shared" ref="H254:H256" si="43">IF(C254=0, D254, (E254-D254)/D254)</f>
        <v>-0.53033251252733626</v>
      </c>
      <c r="I254" s="199"/>
      <c r="J254" s="40">
        <v>49</v>
      </c>
      <c r="K254" s="40"/>
    </row>
    <row r="255" spans="1:11" x14ac:dyDescent="0.25">
      <c r="A255">
        <v>1800</v>
      </c>
      <c r="B255" s="192">
        <v>42833</v>
      </c>
      <c r="C255" s="281">
        <v>2500</v>
      </c>
      <c r="D255" s="282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1">
        <f t="shared" si="43"/>
        <v>-0.51510407073125808</v>
      </c>
      <c r="I255" s="199"/>
      <c r="J255" s="40"/>
      <c r="K255" s="40"/>
    </row>
    <row r="256" spans="1:11" x14ac:dyDescent="0.25">
      <c r="A256">
        <v>1500</v>
      </c>
      <c r="B256" s="192">
        <v>42837</v>
      </c>
      <c r="C256" s="281">
        <v>2200</v>
      </c>
      <c r="D256" s="282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1">
        <f t="shared" si="43"/>
        <v>-0.54297952367353142</v>
      </c>
      <c r="I256" s="199"/>
      <c r="J256" s="40"/>
      <c r="K256" s="40"/>
    </row>
    <row r="257" spans="2:11" x14ac:dyDescent="0.25">
      <c r="B257" s="192"/>
      <c r="C257" s="10"/>
      <c r="D257" s="199"/>
      <c r="E257" s="40"/>
      <c r="F257" s="40"/>
      <c r="G257" s="40"/>
      <c r="H257" s="231"/>
      <c r="I257" s="199"/>
      <c r="J257" s="40"/>
      <c r="K257" s="40"/>
    </row>
    <row r="258" spans="2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2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2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2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2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2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2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2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2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2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2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2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2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2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2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01" priority="74">
      <formula>F12&gt;0</formula>
    </cfRule>
    <cfRule type="expression" dxfId="80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99" priority="67">
      <formula>F124&gt;0</formula>
    </cfRule>
    <cfRule type="expression" dxfId="798" priority="68">
      <formula>F124&lt;0</formula>
    </cfRule>
  </conditionalFormatting>
  <conditionalFormatting sqref="H124:H130">
    <cfRule type="expression" dxfId="797" priority="55">
      <formula>H124&gt;0</formula>
    </cfRule>
    <cfRule type="expression" dxfId="796" priority="56">
      <formula>H124&lt;0</formula>
    </cfRule>
  </conditionalFormatting>
  <conditionalFormatting sqref="H131">
    <cfRule type="expression" dxfId="795" priority="53">
      <formula>H131&gt;0</formula>
    </cfRule>
    <cfRule type="expression" dxfId="794" priority="54">
      <formula>H131&lt;0</formula>
    </cfRule>
  </conditionalFormatting>
  <conditionalFormatting sqref="H132">
    <cfRule type="expression" dxfId="793" priority="51">
      <formula>H132&gt;0</formula>
    </cfRule>
    <cfRule type="expression" dxfId="792" priority="52">
      <formula>H132&lt;0</formula>
    </cfRule>
  </conditionalFormatting>
  <conditionalFormatting sqref="H133:H135">
    <cfRule type="expression" dxfId="791" priority="49">
      <formula>H133&gt;0</formula>
    </cfRule>
    <cfRule type="expression" dxfId="790" priority="50">
      <formula>H133&lt;0</formula>
    </cfRule>
  </conditionalFormatting>
  <conditionalFormatting sqref="H136">
    <cfRule type="expression" dxfId="789" priority="45">
      <formula>H136&gt;0</formula>
    </cfRule>
    <cfRule type="expression" dxfId="788" priority="46">
      <formula>H136&lt;0</formula>
    </cfRule>
  </conditionalFormatting>
  <conditionalFormatting sqref="Q7">
    <cfRule type="expression" dxfId="787" priority="39">
      <formula>Q7&gt;0</formula>
    </cfRule>
    <cfRule type="expression" dxfId="786" priority="40">
      <formula>Q7&lt;0</formula>
    </cfRule>
  </conditionalFormatting>
  <conditionalFormatting sqref="Q8">
    <cfRule type="expression" dxfId="785" priority="37">
      <formula>Q8&gt;0</formula>
    </cfRule>
    <cfRule type="expression" dxfId="784" priority="38">
      <formula>Q8&lt;0</formula>
    </cfRule>
  </conditionalFormatting>
  <conditionalFormatting sqref="F167:F178 H167:H178">
    <cfRule type="expression" dxfId="783" priority="35">
      <formula>F167&gt;0</formula>
    </cfRule>
    <cfRule type="expression" dxfId="782" priority="36">
      <formula>F167&lt;0</formula>
    </cfRule>
  </conditionalFormatting>
  <conditionalFormatting sqref="F183:F197 H183:H197">
    <cfRule type="expression" dxfId="781" priority="33">
      <formula>F183&gt;0</formula>
    </cfRule>
    <cfRule type="expression" dxfId="780" priority="34">
      <formula>F183&lt;0</formula>
    </cfRule>
  </conditionalFormatting>
  <conditionalFormatting sqref="F198:F206 H198:H206">
    <cfRule type="expression" dxfId="779" priority="31">
      <formula>F198&gt;0</formula>
    </cfRule>
    <cfRule type="expression" dxfId="778" priority="32">
      <formula>F198&lt;0</formula>
    </cfRule>
  </conditionalFormatting>
  <conditionalFormatting sqref="F141:F147 H141:H147">
    <cfRule type="expression" dxfId="777" priority="29">
      <formula>F141&gt;0</formula>
    </cfRule>
    <cfRule type="expression" dxfId="776" priority="30">
      <formula>F141&lt;0</formula>
    </cfRule>
  </conditionalFormatting>
  <conditionalFormatting sqref="H149:H152 F149:F152">
    <cfRule type="expression" dxfId="775" priority="27">
      <formula>F149&gt;0</formula>
    </cfRule>
    <cfRule type="expression" dxfId="774" priority="28">
      <formula>F149&lt;0</formula>
    </cfRule>
  </conditionalFormatting>
  <conditionalFormatting sqref="F226 H215:H218 H257:H260 F257:F260 H226 H231:H233 F231:F233 F235:F244 H235:H244">
    <cfRule type="expression" dxfId="773" priority="25">
      <formula>F215&gt;0</formula>
    </cfRule>
    <cfRule type="expression" dxfId="772" priority="26">
      <formula>F215&lt;0</formula>
    </cfRule>
  </conditionalFormatting>
  <conditionalFormatting sqref="F207:F218">
    <cfRule type="expression" dxfId="771" priority="23">
      <formula>F207&gt;0</formula>
    </cfRule>
    <cfRule type="expression" dxfId="770" priority="24">
      <formula>F207&lt;0</formula>
    </cfRule>
  </conditionalFormatting>
  <conditionalFormatting sqref="H207:H208">
    <cfRule type="expression" dxfId="769" priority="21">
      <formula>H207&gt;0</formula>
    </cfRule>
    <cfRule type="expression" dxfId="768" priority="22">
      <formula>H207&lt;0</formula>
    </cfRule>
  </conditionalFormatting>
  <conditionalFormatting sqref="H209">
    <cfRule type="expression" dxfId="767" priority="19">
      <formula>H209&gt;0</formula>
    </cfRule>
    <cfRule type="expression" dxfId="766" priority="20">
      <formula>H209&lt;0</formula>
    </cfRule>
  </conditionalFormatting>
  <conditionalFormatting sqref="H210">
    <cfRule type="expression" dxfId="765" priority="17">
      <formula>H210&gt;0</formula>
    </cfRule>
    <cfRule type="expression" dxfId="764" priority="18">
      <formula>H210&lt;0</formula>
    </cfRule>
  </conditionalFormatting>
  <conditionalFormatting sqref="H211:H213">
    <cfRule type="expression" dxfId="763" priority="15">
      <formula>H211&gt;0</formula>
    </cfRule>
    <cfRule type="expression" dxfId="762" priority="16">
      <formula>H211&lt;0</formula>
    </cfRule>
  </conditionalFormatting>
  <conditionalFormatting sqref="H214">
    <cfRule type="expression" dxfId="761" priority="13">
      <formula>H214&gt;0</formula>
    </cfRule>
    <cfRule type="expression" dxfId="760" priority="14">
      <formula>H214&lt;0</formula>
    </cfRule>
  </conditionalFormatting>
  <conditionalFormatting sqref="F245:F256 H245:H256">
    <cfRule type="expression" dxfId="759" priority="11">
      <formula>F245&gt;0</formula>
    </cfRule>
    <cfRule type="expression" dxfId="758" priority="12">
      <formula>F245&lt;0</formula>
    </cfRule>
  </conditionalFormatting>
  <conditionalFormatting sqref="F261:F275 H261:H275">
    <cfRule type="expression" dxfId="757" priority="9">
      <formula>F261&gt;0</formula>
    </cfRule>
    <cfRule type="expression" dxfId="756" priority="10">
      <formula>F261&lt;0</formula>
    </cfRule>
  </conditionalFormatting>
  <conditionalFormatting sqref="F276:F283 H276:H283">
    <cfRule type="expression" dxfId="755" priority="7">
      <formula>F276&gt;0</formula>
    </cfRule>
    <cfRule type="expression" dxfId="754" priority="8">
      <formula>F276&lt;0</formula>
    </cfRule>
  </conditionalFormatting>
  <conditionalFormatting sqref="F219:F225 H219:H225">
    <cfRule type="expression" dxfId="753" priority="5">
      <formula>F219&gt;0</formula>
    </cfRule>
    <cfRule type="expression" dxfId="752" priority="6">
      <formula>F219&lt;0</formula>
    </cfRule>
  </conditionalFormatting>
  <conditionalFormatting sqref="H227:H230 F227:F230">
    <cfRule type="expression" dxfId="751" priority="3">
      <formula>F227&gt;0</formula>
    </cfRule>
    <cfRule type="expression" dxfId="750" priority="4">
      <formula>F227&lt;0</formula>
    </cfRule>
  </conditionalFormatting>
  <conditionalFormatting sqref="H234 F234">
    <cfRule type="expression" dxfId="749" priority="1">
      <formula>F234&gt;0</formula>
    </cfRule>
    <cfRule type="expression" dxfId="74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7">
        <f>AC2/AC3-1</f>
        <v>-1.0741138560677044E-4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94.3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7">
        <f t="shared" ref="AE3:AE66" si="1">AC3/AC4-1</f>
        <v>-1.429327686606674E-2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94.3</v>
      </c>
      <c r="R4" s="499">
        <v>5.8999999999999999E-3</v>
      </c>
      <c r="T4" s="162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7">
        <f t="shared" si="1"/>
        <v>4.0395450196664129E-3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7">
        <f t="shared" si="1"/>
        <v>2.2373748135520177E-3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7">
        <f t="shared" si="1"/>
        <v>-5.6150015891514027E-3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7">
        <f t="shared" si="1"/>
        <v>0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7">
        <f t="shared" si="1"/>
        <v>-1.543757171169291E-2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7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7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7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7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7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7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7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7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7">
        <f t="shared" si="1"/>
        <v>9.5887492009372188E-4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7">
        <f t="shared" si="1"/>
        <v>2.7777777777777679E-3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7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7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7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7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7">
        <f t="shared" si="1"/>
        <v>6.5591995553084814E-3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7">
        <f t="shared" si="1"/>
        <v>-2.6936391172652452E-2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7">
        <f t="shared" si="1"/>
        <v>-9.8543273350470972E-3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7">
        <f t="shared" si="1"/>
        <v>-6.1741537151372983E-3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7">
        <f t="shared" si="1"/>
        <v>-1.0633772862612689E-3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7">
        <f t="shared" si="1"/>
        <v>-6.5497570251424886E-3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7">
        <f t="shared" si="1"/>
        <v>-1.0552975939215337E-3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7">
        <f t="shared" si="1"/>
        <v>-9.822361546499403E-3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7">
        <f t="shared" si="1"/>
        <v>3.7848389545602545E-2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7">
        <f t="shared" si="1"/>
        <v>-4.9638502212151492E-3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7">
        <f t="shared" si="1"/>
        <v>3.2649877423668539E-2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7">
        <f t="shared" si="1"/>
        <v>-2.1127543645058644E-3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7">
        <f t="shared" si="1"/>
        <v>-4.2077289336728274E-3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7">
        <f t="shared" si="1"/>
        <v>9.1630349759750374E-3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7">
        <f t="shared" si="1"/>
        <v>-5.2245442418852317E-3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7">
        <f t="shared" si="1"/>
        <v>-4.2063316360417824E-3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7">
        <f t="shared" si="1"/>
        <v>-5.285179475886248E-3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7">
        <f t="shared" si="1"/>
        <v>-1.1009578333154302E-4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103.73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7">
        <f t="shared" si="1"/>
        <v>1.3228971447469817E-3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102.78700000000001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7">
        <f t="shared" si="1"/>
        <v>9.3468343162343981E-3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101.84400000000001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7">
        <f t="shared" si="1"/>
        <v>-6.6320327180280358E-3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100.901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7">
        <f t="shared" si="1"/>
        <v>8.2469631115569264E-3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99.957999999999998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7">
        <f t="shared" si="1"/>
        <v>-8.4574576617016839E-2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99.015000000000001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7">
        <f t="shared" si="1"/>
        <v>1.849542809642557E-2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98.072000000000003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7">
        <f t="shared" si="1"/>
        <v>-2.3841608790298174E-3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97.129000000000005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7">
        <f t="shared" si="1"/>
        <v>-8.5303186022610555E-3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96.185999999999993</v>
      </c>
      <c r="Q49" s="2"/>
      <c r="T49" s="92" t="s">
        <v>122</v>
      </c>
      <c r="U49" s="129" t="s">
        <v>417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7">
        <f t="shared" si="1"/>
        <v>2.2810890360559277E-2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95.242999999999995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7">
        <f t="shared" si="1"/>
        <v>-9.578344612181211E-3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94.3</v>
      </c>
      <c r="Q51" s="2"/>
      <c r="T51" s="92" t="s">
        <v>105</v>
      </c>
      <c r="U51" s="129" t="s">
        <v>687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7">
        <f t="shared" si="1"/>
        <v>1.7478813559322015E-2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93.356999999999999</v>
      </c>
      <c r="Q52" s="2"/>
      <c r="T52" s="92" t="s">
        <v>106</v>
      </c>
      <c r="U52" s="129" t="s">
        <v>450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7">
        <f t="shared" si="1"/>
        <v>-6.3157894736841635E-3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92.414000000000001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7">
        <f t="shared" si="1"/>
        <v>-5.3397549994765869E-3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91.470999999999989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7">
        <f t="shared" si="1"/>
        <v>-8.1005296500156199E-3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90.527999999999992</v>
      </c>
      <c r="T55" s="92" t="s">
        <v>108</v>
      </c>
      <c r="U55" s="129" t="s">
        <v>688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7">
        <f t="shared" si="1"/>
        <v>5.2197515398266781E-3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89.584999999999994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7">
        <f t="shared" si="1"/>
        <v>-1.1251032204789291E-2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88.641999999999996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7">
        <f t="shared" si="1"/>
        <v>-2.5738700710388196E-3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87.698999999999998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7">
        <f t="shared" si="1"/>
        <v>-4.7135977046829369E-3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86.756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7">
        <f t="shared" si="1"/>
        <v>-1.0745058286872777E-2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85.813000000000002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7">
        <f t="shared" si="1"/>
        <v>-4.942505547710252E-3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84.87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7">
        <f t="shared" si="1"/>
        <v>1.2149055640632955E-2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7">
        <f t="shared" si="1"/>
        <v>9.0656227464718242E-3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7">
        <f t="shared" si="1"/>
        <v>-1.2346949274617547E-3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7">
        <f t="shared" si="1"/>
        <v>6.7329604309094293E-3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7">
        <f t="shared" si="1"/>
        <v>1.0678391959799027E-2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7">
        <f t="shared" si="1"/>
        <v>1.9423692636072465E-2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1">
        <v>42768</v>
      </c>
      <c r="C74" s="661">
        <v>40</v>
      </c>
      <c r="D74" s="659">
        <v>91.52</v>
      </c>
      <c r="E74" s="659">
        <v>0</v>
      </c>
      <c r="F74" s="659">
        <f>D74*C74+E74</f>
        <v>3660.7999999999997</v>
      </c>
      <c r="G74" s="681">
        <v>42803</v>
      </c>
      <c r="H74" s="661">
        <v>20</v>
      </c>
      <c r="I74" s="659">
        <v>91.58</v>
      </c>
      <c r="J74" s="659">
        <v>0.04</v>
      </c>
      <c r="K74" s="659">
        <f>I74*H74-J74</f>
        <v>1831.56</v>
      </c>
      <c r="L74" s="660"/>
      <c r="M74" s="659"/>
    </row>
    <row r="75" spans="1:31" x14ac:dyDescent="0.25">
      <c r="A75" s="260"/>
      <c r="B75" s="681">
        <v>42768</v>
      </c>
      <c r="C75" s="661">
        <v>40</v>
      </c>
      <c r="D75" s="659">
        <v>88.8</v>
      </c>
      <c r="E75" s="659">
        <v>0</v>
      </c>
      <c r="F75" s="659">
        <f>D75*C75+E75</f>
        <v>3552</v>
      </c>
      <c r="G75" s="681">
        <v>42803</v>
      </c>
      <c r="H75" s="671">
        <v>20</v>
      </c>
      <c r="I75" s="659">
        <v>92.2</v>
      </c>
      <c r="J75" s="659">
        <v>0.04</v>
      </c>
      <c r="K75" s="659">
        <f t="shared" ref="K75:K76" si="3">I75*H75-J75</f>
        <v>1843.96</v>
      </c>
      <c r="L75" s="661"/>
      <c r="M75" s="661"/>
    </row>
    <row r="76" spans="1:31" x14ac:dyDescent="0.25">
      <c r="A76" s="260"/>
      <c r="B76" s="681"/>
      <c r="C76" s="661"/>
      <c r="D76" s="659"/>
      <c r="E76" s="659"/>
      <c r="F76" s="659"/>
      <c r="G76" s="681">
        <v>42803</v>
      </c>
      <c r="H76" s="671">
        <v>40</v>
      </c>
      <c r="I76" s="659">
        <v>93</v>
      </c>
      <c r="J76" s="659">
        <v>0.08</v>
      </c>
      <c r="K76" s="659">
        <f t="shared" si="3"/>
        <v>3719.92</v>
      </c>
      <c r="L76" s="661"/>
      <c r="M76" s="661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376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376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47" priority="43">
      <formula>F33&gt;0</formula>
    </cfRule>
    <cfRule type="expression" dxfId="746" priority="44">
      <formula>F33&lt;0</formula>
    </cfRule>
  </conditionalFormatting>
  <conditionalFormatting sqref="Q7">
    <cfRule type="expression" dxfId="745" priority="41">
      <formula>Q7&gt;0</formula>
    </cfRule>
    <cfRule type="expression" dxfId="744" priority="42">
      <formula>Q7&lt;0</formula>
    </cfRule>
  </conditionalFormatting>
  <conditionalFormatting sqref="Q8">
    <cfRule type="expression" dxfId="743" priority="39">
      <formula>Q8&gt;0</formula>
    </cfRule>
    <cfRule type="expression" dxfId="742" priority="40">
      <formula>Q8&lt;0</formula>
    </cfRule>
  </conditionalFormatting>
  <conditionalFormatting sqref="F29 F32">
    <cfRule type="expression" dxfId="741" priority="37">
      <formula>F29&gt;0</formula>
    </cfRule>
    <cfRule type="expression" dxfId="740" priority="38">
      <formula>F29&lt;0</formula>
    </cfRule>
  </conditionalFormatting>
  <conditionalFormatting sqref="H29 H32">
    <cfRule type="expression" dxfId="739" priority="35">
      <formula>H29&gt;0</formula>
    </cfRule>
    <cfRule type="expression" dxfId="738" priority="36">
      <formula>H29&lt;0</formula>
    </cfRule>
  </conditionalFormatting>
  <conditionalFormatting sqref="F30:F31">
    <cfRule type="expression" dxfId="737" priority="33">
      <formula>F30&gt;0</formula>
    </cfRule>
    <cfRule type="expression" dxfId="736" priority="34">
      <formula>F30&lt;0</formula>
    </cfRule>
  </conditionalFormatting>
  <conditionalFormatting sqref="H30:H31">
    <cfRule type="expression" dxfId="735" priority="31">
      <formula>H30&gt;0</formula>
    </cfRule>
    <cfRule type="expression" dxfId="734" priority="32">
      <formula>H30&lt;0</formula>
    </cfRule>
  </conditionalFormatting>
  <conditionalFormatting sqref="F105:F140 H105:H140">
    <cfRule type="expression" dxfId="733" priority="29">
      <formula>F105&gt;0</formula>
    </cfRule>
    <cfRule type="expression" dxfId="732" priority="30">
      <formula>F105&lt;0</formula>
    </cfRule>
  </conditionalFormatting>
  <conditionalFormatting sqref="F96:F99">
    <cfRule type="expression" dxfId="731" priority="27">
      <formula>F96&gt;0</formula>
    </cfRule>
    <cfRule type="expression" dxfId="730" priority="28">
      <formula>F96&lt;0</formula>
    </cfRule>
  </conditionalFormatting>
  <conditionalFormatting sqref="H96:H99">
    <cfRule type="expression" dxfId="729" priority="25">
      <formula>H96&gt;0</formula>
    </cfRule>
    <cfRule type="expression" dxfId="728" priority="26">
      <formula>H96&lt;0</formula>
    </cfRule>
  </conditionalFormatting>
  <conditionalFormatting sqref="F25:F28">
    <cfRule type="expression" dxfId="727" priority="19">
      <formula>F25&gt;0</formula>
    </cfRule>
    <cfRule type="expression" dxfId="726" priority="20">
      <formula>F25&lt;0</formula>
    </cfRule>
  </conditionalFormatting>
  <conditionalFormatting sqref="H25:H28">
    <cfRule type="expression" dxfId="725" priority="17">
      <formula>H25&gt;0</formula>
    </cfRule>
    <cfRule type="expression" dxfId="724" priority="18">
      <formula>H25&lt;0</formula>
    </cfRule>
  </conditionalFormatting>
  <conditionalFormatting sqref="J27">
    <cfRule type="expression" dxfId="723" priority="15">
      <formula>J27&gt;0</formula>
    </cfRule>
    <cfRule type="expression" dxfId="722" priority="16">
      <formula>J27&lt;0</formula>
    </cfRule>
  </conditionalFormatting>
  <conditionalFormatting sqref="F104">
    <cfRule type="expression" dxfId="721" priority="13">
      <formula>F104&gt;0</formula>
    </cfRule>
    <cfRule type="expression" dxfId="720" priority="14">
      <formula>F104&lt;0</formula>
    </cfRule>
  </conditionalFormatting>
  <conditionalFormatting sqref="H104">
    <cfRule type="expression" dxfId="719" priority="11">
      <formula>H104&gt;0</formula>
    </cfRule>
    <cfRule type="expression" dxfId="718" priority="12">
      <formula>H104&lt;0</formula>
    </cfRule>
  </conditionalFormatting>
  <conditionalFormatting sqref="F100:F103">
    <cfRule type="expression" dxfId="717" priority="9">
      <formula>F100&gt;0</formula>
    </cfRule>
    <cfRule type="expression" dxfId="716" priority="10">
      <formula>F100&lt;0</formula>
    </cfRule>
  </conditionalFormatting>
  <conditionalFormatting sqref="H100:H103">
    <cfRule type="expression" dxfId="715" priority="7">
      <formula>H100&gt;0</formula>
    </cfRule>
    <cfRule type="expression" dxfId="714" priority="8">
      <formula>H100&lt;0</formula>
    </cfRule>
  </conditionalFormatting>
  <conditionalFormatting sqref="J102">
    <cfRule type="expression" dxfId="713" priority="5">
      <formula>J102&gt;0</formula>
    </cfRule>
    <cfRule type="expression" dxfId="712" priority="6">
      <formula>J102&lt;0</formula>
    </cfRule>
  </conditionalFormatting>
  <conditionalFormatting sqref="Q10">
    <cfRule type="expression" dxfId="711" priority="3">
      <formula>Q10&gt;0</formula>
    </cfRule>
    <cfRule type="expression" dxfId="710" priority="4">
      <formula>Q10&lt;0</formula>
    </cfRule>
  </conditionalFormatting>
  <conditionalFormatting sqref="M71">
    <cfRule type="expression" dxfId="709" priority="1">
      <formula>M71&gt;0</formula>
    </cfRule>
    <cfRule type="expression" dxfId="70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4" activePane="bottomLeft" state="frozen"/>
      <selection activeCell="A2" sqref="A2"/>
      <selection pane="bottomLeft" activeCell="L27" sqref="L27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42830</v>
      </c>
      <c r="X2" s="141">
        <v>54.97</v>
      </c>
      <c r="Y2" s="141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55.34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55.34</v>
      </c>
      <c r="R4" s="499">
        <v>-4.1000000000000003E-3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7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7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7"/>
      <c r="AL12" s="233"/>
      <c r="AO12" s="233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7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7"/>
      <c r="AL14" s="233"/>
      <c r="AO14" s="233"/>
      <c r="AP14" s="233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7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7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7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7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7"/>
    </row>
    <row r="22" spans="1:41" x14ac:dyDescent="0.25">
      <c r="B22" s="672" t="s">
        <v>114</v>
      </c>
      <c r="C22" s="672" t="s">
        <v>147</v>
      </c>
      <c r="D22" s="673" t="s">
        <v>146</v>
      </c>
      <c r="E22" s="674" t="s">
        <v>148</v>
      </c>
      <c r="F22" s="675" t="s">
        <v>65</v>
      </c>
      <c r="G22" s="676" t="s">
        <v>152</v>
      </c>
      <c r="H22" s="675" t="s">
        <v>88</v>
      </c>
      <c r="I22" s="676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7"/>
    </row>
    <row r="23" spans="1:41" x14ac:dyDescent="0.25">
      <c r="B23" s="677"/>
      <c r="C23" s="9"/>
      <c r="D23" s="678"/>
      <c r="E23" s="41"/>
      <c r="F23" s="41"/>
      <c r="G23" s="41"/>
      <c r="H23" s="679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7"/>
    </row>
    <row r="24" spans="1:41" x14ac:dyDescent="0.25">
      <c r="B24" s="677"/>
      <c r="C24" s="9"/>
      <c r="D24" s="678"/>
      <c r="E24" s="41"/>
      <c r="F24" s="41"/>
      <c r="G24" s="41"/>
      <c r="H24" s="679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7"/>
    </row>
    <row r="25" spans="1:41" x14ac:dyDescent="0.25">
      <c r="B25" s="677"/>
      <c r="C25" s="9"/>
      <c r="D25" s="678"/>
      <c r="E25" s="41"/>
      <c r="F25" s="41"/>
      <c r="G25" s="41"/>
      <c r="H25" s="679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7"/>
    </row>
    <row r="26" spans="1:41" x14ac:dyDescent="0.25">
      <c r="B26" s="677"/>
      <c r="C26" s="9"/>
      <c r="D26" s="678"/>
      <c r="E26" s="41"/>
      <c r="F26" s="41"/>
      <c r="G26" s="41"/>
      <c r="H26" s="679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7"/>
    </row>
    <row r="27" spans="1:41" x14ac:dyDescent="0.25">
      <c r="B27" s="677"/>
      <c r="C27" s="9"/>
      <c r="D27" s="678"/>
      <c r="E27" s="41"/>
      <c r="F27" s="41"/>
      <c r="G27" s="41"/>
      <c r="H27" s="679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7"/>
    </row>
    <row r="28" spans="1:41" x14ac:dyDescent="0.25">
      <c r="B28" s="677"/>
      <c r="C28" s="9"/>
      <c r="D28" s="678"/>
      <c r="E28" s="41"/>
      <c r="F28" s="41"/>
      <c r="G28" s="41"/>
      <c r="H28" s="679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7"/>
    </row>
    <row r="29" spans="1:41" x14ac:dyDescent="0.25">
      <c r="B29" s="677"/>
      <c r="C29" s="9"/>
      <c r="D29" s="678"/>
      <c r="E29" s="41"/>
      <c r="F29" s="41"/>
      <c r="G29" s="41"/>
      <c r="H29" s="679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7"/>
    </row>
    <row r="30" spans="1:41" x14ac:dyDescent="0.25">
      <c r="B30" s="677"/>
      <c r="C30" s="9"/>
      <c r="D30" s="678"/>
      <c r="E30" s="41"/>
      <c r="F30" s="41"/>
      <c r="G30" s="41"/>
      <c r="H30" s="679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7"/>
    </row>
    <row r="31" spans="1:41" x14ac:dyDescent="0.25">
      <c r="B31" s="677"/>
      <c r="C31" s="9"/>
      <c r="D31" s="678"/>
      <c r="E31" s="41"/>
      <c r="F31" s="41"/>
      <c r="G31" s="41"/>
      <c r="H31" s="679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7"/>
    </row>
    <row r="32" spans="1:41" x14ac:dyDescent="0.25">
      <c r="B32" s="677"/>
      <c r="C32" s="9"/>
      <c r="D32" s="678"/>
      <c r="E32" s="41"/>
      <c r="F32" s="41"/>
      <c r="G32" s="41"/>
      <c r="H32" s="679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7"/>
    </row>
    <row r="33" spans="1:41" x14ac:dyDescent="0.25">
      <c r="B33" s="677"/>
      <c r="C33" s="9"/>
      <c r="D33" s="678"/>
      <c r="E33" s="41"/>
      <c r="F33" s="41"/>
      <c r="G33" s="41"/>
      <c r="H33" s="679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7"/>
    </row>
    <row r="34" spans="1:41" x14ac:dyDescent="0.25">
      <c r="B34" s="677"/>
      <c r="C34" s="9"/>
      <c r="D34" s="678"/>
      <c r="E34" s="41"/>
      <c r="F34" s="41"/>
      <c r="G34" s="41"/>
      <c r="H34" s="679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7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7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3" t="s">
        <v>78</v>
      </c>
      <c r="P44" s="703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7"/>
    </row>
    <row r="45" spans="1:41" ht="15.75" thickTop="1" x14ac:dyDescent="0.25">
      <c r="A45" s="260"/>
      <c r="B45" s="680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0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60.874000000000009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7"/>
    </row>
    <row r="46" spans="1:41" x14ac:dyDescent="0.25">
      <c r="A46" s="260"/>
      <c r="B46" s="680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0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60.320600000000006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5">
        <v>42829</v>
      </c>
      <c r="M47" s="260">
        <v>3.6</v>
      </c>
      <c r="O47" s="82">
        <v>1.08</v>
      </c>
      <c r="P47" s="82">
        <f t="shared" si="1"/>
        <v>59.76720000000001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59.213800000000006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58.66040000000001</v>
      </c>
      <c r="T49" s="92" t="s">
        <v>122</v>
      </c>
      <c r="U49" s="129" t="s">
        <v>585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58.107000000000006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57.553600000000003</v>
      </c>
      <c r="T51" s="92" t="s">
        <v>105</v>
      </c>
      <c r="U51" s="129" t="s">
        <v>689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57.000200000000007</v>
      </c>
      <c r="T52" s="92" t="s">
        <v>106</v>
      </c>
      <c r="U52" s="129" t="s">
        <v>690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56.446800000000003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55.893400000000007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55.34</v>
      </c>
      <c r="T55" s="92" t="s">
        <v>108</v>
      </c>
      <c r="U55" s="129" t="s">
        <v>691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7"/>
    </row>
    <row r="56" spans="1:41" x14ac:dyDescent="0.25">
      <c r="O56" s="82">
        <v>0.99</v>
      </c>
      <c r="P56" s="82">
        <f t="shared" si="1"/>
        <v>54.7866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7"/>
    </row>
    <row r="57" spans="1:41" x14ac:dyDescent="0.25">
      <c r="O57" s="82">
        <v>0.98</v>
      </c>
      <c r="P57" s="82">
        <f t="shared" si="1"/>
        <v>54.233200000000004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7"/>
    </row>
    <row r="58" spans="1:41" x14ac:dyDescent="0.25">
      <c r="O58" s="82">
        <v>0.97</v>
      </c>
      <c r="P58" s="82">
        <f t="shared" si="1"/>
        <v>53.6798</v>
      </c>
      <c r="T58" s="92" t="s">
        <v>109</v>
      </c>
      <c r="U58" s="129" t="s">
        <v>609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53.126400000000004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7"/>
    </row>
    <row r="60" spans="1:41" x14ac:dyDescent="0.25">
      <c r="O60" s="82">
        <v>0.95</v>
      </c>
      <c r="P60" s="82">
        <f t="shared" si="1"/>
        <v>52.573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7"/>
    </row>
    <row r="61" spans="1:41" x14ac:dyDescent="0.25">
      <c r="O61" s="82">
        <v>0.94</v>
      </c>
      <c r="P61" s="82">
        <f t="shared" si="1"/>
        <v>52.019599999999997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7"/>
    </row>
    <row r="62" spans="1:41" x14ac:dyDescent="0.25">
      <c r="O62" s="82">
        <v>0.93</v>
      </c>
      <c r="P62" s="82">
        <f t="shared" si="1"/>
        <v>51.466200000000008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7"/>
    </row>
    <row r="63" spans="1:41" x14ac:dyDescent="0.25">
      <c r="O63" s="82">
        <v>0.92</v>
      </c>
      <c r="P63" s="82">
        <f t="shared" si="1"/>
        <v>50.912800000000004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7"/>
    </row>
    <row r="64" spans="1:41" x14ac:dyDescent="0.25">
      <c r="O64" s="82">
        <v>0.91</v>
      </c>
      <c r="P64" s="82">
        <f t="shared" si="1"/>
        <v>50.359400000000008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7"/>
    </row>
    <row r="65" spans="15:31" x14ac:dyDescent="0.25">
      <c r="O65" s="82">
        <v>0.9</v>
      </c>
      <c r="P65" s="82">
        <f t="shared" si="1"/>
        <v>49.806000000000004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7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7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7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07" priority="43">
      <formula>F27&gt;0</formula>
    </cfRule>
    <cfRule type="expression" dxfId="706" priority="44">
      <formula>F27&lt;0</formula>
    </cfRule>
  </conditionalFormatting>
  <conditionalFormatting sqref="H27:H33">
    <cfRule type="expression" dxfId="705" priority="39">
      <formula>H27&gt;0</formula>
    </cfRule>
    <cfRule type="expression" dxfId="704" priority="40">
      <formula>H27&lt;0</formula>
    </cfRule>
  </conditionalFormatting>
  <conditionalFormatting sqref="F23:F26">
    <cfRule type="expression" dxfId="703" priority="25">
      <formula>F23&gt;0</formula>
    </cfRule>
    <cfRule type="expression" dxfId="702" priority="26">
      <formula>F23&lt;0</formula>
    </cfRule>
  </conditionalFormatting>
  <conditionalFormatting sqref="H23:H26">
    <cfRule type="expression" dxfId="701" priority="23">
      <formula>H23&gt;0</formula>
    </cfRule>
    <cfRule type="expression" dxfId="700" priority="24">
      <formula>H23&lt;0</formula>
    </cfRule>
  </conditionalFormatting>
  <conditionalFormatting sqref="Q8">
    <cfRule type="expression" dxfId="699" priority="19">
      <formula>Q8&gt;0</formula>
    </cfRule>
    <cfRule type="expression" dxfId="698" priority="20">
      <formula>Q8&lt;0</formula>
    </cfRule>
  </conditionalFormatting>
  <conditionalFormatting sqref="Q7">
    <cfRule type="expression" dxfId="697" priority="21">
      <formula>Q7&gt;0</formula>
    </cfRule>
    <cfRule type="expression" dxfId="696" priority="22">
      <formula>Q7&lt;0</formula>
    </cfRule>
  </conditionalFormatting>
  <conditionalFormatting sqref="F34">
    <cfRule type="expression" dxfId="695" priority="17">
      <formula>F34&gt;0</formula>
    </cfRule>
    <cfRule type="expression" dxfId="694" priority="18">
      <formula>F34&lt;0</formula>
    </cfRule>
  </conditionalFormatting>
  <conditionalFormatting sqref="H34">
    <cfRule type="expression" dxfId="693" priority="15">
      <formula>H34&gt;0</formula>
    </cfRule>
    <cfRule type="expression" dxfId="692" priority="16">
      <formula>H34&lt;0</formula>
    </cfRule>
  </conditionalFormatting>
  <conditionalFormatting sqref="M36">
    <cfRule type="expression" dxfId="691" priority="5">
      <formula>M36&gt;0</formula>
    </cfRule>
    <cfRule type="expression" dxfId="690" priority="6">
      <formula>M36&lt;0</formula>
    </cfRule>
  </conditionalFormatting>
  <conditionalFormatting sqref="Q10">
    <cfRule type="expression" dxfId="689" priority="1">
      <formula>Q10&gt;0</formula>
    </cfRule>
    <cfRule type="expression" dxfId="688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200</v>
      </c>
      <c r="T2" s="456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7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551</v>
      </c>
      <c r="M3" s="4"/>
      <c r="O3" s="11" t="s">
        <v>58</v>
      </c>
      <c r="Q3" s="229">
        <f>IF(Q2=0, Q4, (F18-K18-M18)/Q2)</f>
        <v>29.412799999999997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7">
        <f t="shared" ref="AE3:AE66" si="1">AC3/AC4-1</f>
        <v>8.6475268073331613E-3</v>
      </c>
    </row>
    <row r="4" spans="1:31" x14ac:dyDescent="0.25">
      <c r="B4" s="498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4"/>
      <c r="I4" s="3"/>
      <c r="J4" s="3"/>
      <c r="K4" s="3"/>
      <c r="L4" s="4"/>
      <c r="O4" s="11" t="s">
        <v>66</v>
      </c>
      <c r="Q4" s="55">
        <v>27.46</v>
      </c>
      <c r="R4" s="499">
        <v>-2.4500000000000001E-2</v>
      </c>
      <c r="T4" s="162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7">
        <f t="shared" si="1"/>
        <v>-9.2529129540781518E-3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5492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7">
        <f t="shared" si="1"/>
        <v>-5.7921635434412533E-3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5882.5599999999995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7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1061.6999999999989</v>
      </c>
      <c r="R7">
        <v>100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7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-390.55999999999949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7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-6.6392862971223335E-2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7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7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7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7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7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7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7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7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7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8801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7">
        <f t="shared" si="1"/>
        <v>-1.7857142857142794E-2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7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7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7">
        <f t="shared" si="1"/>
        <v>1.1510289501220683E-2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542</v>
      </c>
      <c r="K22" s="515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7">
        <f t="shared" si="1"/>
        <v>-1.7477724468814237E-2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7">
        <f t="shared" si="1"/>
        <v>-1.5851602023608691E-2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7">
        <f t="shared" si="1"/>
        <v>-1.886168100595631E-2</v>
      </c>
    </row>
    <row r="25" spans="1:31" x14ac:dyDescent="0.25">
      <c r="A25" t="s">
        <v>375</v>
      </c>
      <c r="B25" s="192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7">
        <f t="shared" si="1"/>
        <v>-6.5746219592374144E-3</v>
      </c>
    </row>
    <row r="26" spans="1:31" x14ac:dyDescent="0.25">
      <c r="A26" t="s">
        <v>375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7">
        <f t="shared" si="1"/>
        <v>-1.9658395101514681E-2</v>
      </c>
    </row>
    <row r="27" spans="1:31" x14ac:dyDescent="0.25">
      <c r="A27" t="s">
        <v>363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7">
        <f t="shared" si="1"/>
        <v>-5.1298493106765042E-3</v>
      </c>
    </row>
    <row r="28" spans="1:31" x14ac:dyDescent="0.25">
      <c r="A28">
        <v>100</v>
      </c>
      <c r="B28" s="192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7" t="e">
        <f t="shared" si="1"/>
        <v>#DIV/0!</v>
      </c>
    </row>
    <row r="29" spans="1:31" x14ac:dyDescent="0.25">
      <c r="A29">
        <v>0</v>
      </c>
      <c r="B29" s="192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509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A30">
        <v>0</v>
      </c>
      <c r="B30" s="192">
        <v>42811</v>
      </c>
      <c r="C30" s="10">
        <v>100</v>
      </c>
      <c r="D30" s="40">
        <v>30.4756</v>
      </c>
      <c r="E30" s="40">
        <v>29.17</v>
      </c>
      <c r="F30" s="40">
        <f t="shared" ref="F30:F31" si="8">C30*(E30-D30)</f>
        <v>-130.55999999999983</v>
      </c>
      <c r="G30" s="40">
        <f t="shared" ref="G30:G31" si="9">D30*C30</f>
        <v>3047.56</v>
      </c>
      <c r="H30" s="230">
        <f t="shared" ref="H30:H31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7">
        <f t="shared" si="1"/>
        <v>3.8523274478330372E-3</v>
      </c>
    </row>
    <row r="31" spans="1:31" x14ac:dyDescent="0.25">
      <c r="A31">
        <v>0</v>
      </c>
      <c r="B31" s="192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30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7">
        <f t="shared" si="1"/>
        <v>-1.267828843106189E-2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7">
        <f t="shared" si="1"/>
        <v>-3.9281364190012269E-2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7">
        <f t="shared" si="1"/>
        <v>-1.5292353823088356E-2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7">
        <f t="shared" si="1"/>
        <v>1.5015015015016342E-3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7">
        <f t="shared" si="1"/>
        <v>1.3390139987827121E-2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7">
        <f t="shared" si="1"/>
        <v>-1.8811585547924836E-2</v>
      </c>
    </row>
    <row r="37" spans="2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7">
        <f t="shared" si="1"/>
        <v>-6.8208778173189932E-3</v>
      </c>
    </row>
    <row r="38" spans="2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7">
        <f t="shared" si="1"/>
        <v>7.7704722056186615E-3</v>
      </c>
    </row>
    <row r="39" spans="2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7">
        <f t="shared" si="1"/>
        <v>2.7325759901750013E-2</v>
      </c>
    </row>
    <row r="40" spans="2:31" ht="20.25" thickBot="1" x14ac:dyDescent="0.35">
      <c r="O40" s="703" t="s">
        <v>78</v>
      </c>
      <c r="P40" s="703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7">
        <f t="shared" si="1"/>
        <v>3.2329635499207532E-2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30.206000000000003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7">
        <f t="shared" si="1"/>
        <v>-1.1901033510804848E-2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29.931400000000004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7">
        <f t="shared" si="1"/>
        <v>-6.2597809076680999E-4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29.656800000000004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7">
        <f t="shared" si="1"/>
        <v>6.2992125984251413E-3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29.382200000000001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7">
        <f t="shared" si="1"/>
        <v>5.7016154577129718E-3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29.107600000000001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7">
        <f t="shared" si="1"/>
        <v>1.2508017960231044E-2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28.833000000000002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7">
        <f t="shared" si="1"/>
        <v>-7.0063694267515908E-3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28.558400000000002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7">
        <f t="shared" si="1"/>
        <v>9.6463022508037621E-3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28.283800000000003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7">
        <f t="shared" si="1"/>
        <v>1.3029315960912058E-2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28.0092</v>
      </c>
      <c r="Q49" s="2"/>
      <c r="T49" s="92" t="s">
        <v>122</v>
      </c>
      <c r="U49" s="129" t="s">
        <v>454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7">
        <f t="shared" si="1"/>
        <v>-1.4446227929374E-2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27.7346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7">
        <f t="shared" si="1"/>
        <v>-1.2991128010139463E-2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27.46</v>
      </c>
      <c r="Q51" s="2"/>
      <c r="T51" s="92" t="s">
        <v>105</v>
      </c>
      <c r="U51" s="129" t="s">
        <v>692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7">
        <f t="shared" si="1"/>
        <v>-4.2766151046405798E-2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27.185400000000001</v>
      </c>
      <c r="Q52" s="2"/>
      <c r="T52" s="92" t="s">
        <v>106</v>
      </c>
      <c r="U52" s="129" t="s">
        <v>468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7">
        <f t="shared" si="1"/>
        <v>-5.7297949336548859E-3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26.910800000000002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7">
        <f t="shared" si="1"/>
        <v>6.0441317556763519E-2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26.636199999999999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7">
        <f t="shared" si="1"/>
        <v>8.384392131570495E-3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26.361599999999999</v>
      </c>
      <c r="T55" s="92" t="s">
        <v>108</v>
      </c>
      <c r="U55" s="129" t="s">
        <v>693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7">
        <f t="shared" si="1"/>
        <v>3.4011337112370921E-2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26.087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7">
        <f t="shared" si="1"/>
        <v>-1.1210023079459286E-2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25.8124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7">
        <f t="shared" si="1"/>
        <v>-5.5737704918032982E-3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25.537800000000001</v>
      </c>
      <c r="T58" s="92" t="s">
        <v>109</v>
      </c>
      <c r="U58" s="129" t="s">
        <v>610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7">
        <f t="shared" si="1"/>
        <v>-1.5493867010974882E-2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25.263200000000001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7">
        <f t="shared" si="1"/>
        <v>-5.138086062941527E-3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24.988600000000002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7">
        <f t="shared" si="1"/>
        <v>-6.4184852374837842E-4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24.714000000000002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7">
        <f t="shared" si="1"/>
        <v>2.331691297208538E-2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7">
        <f t="shared" si="1"/>
        <v>3.2851511169518233E-4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7">
        <f t="shared" si="1"/>
        <v>-2.9479200786112214E-3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7">
        <f t="shared" si="1"/>
        <v>-2.2875816993463971E-3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7">
        <f t="shared" si="1"/>
        <v>1.9646365422396617E-3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7">
        <f t="shared" si="1"/>
        <v>4.3389135633754794E-2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359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359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359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359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359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87" priority="37">
      <formula>F55&gt;0</formula>
    </cfRule>
    <cfRule type="expression" dxfId="686" priority="38">
      <formula>F55&lt;0</formula>
    </cfRule>
  </conditionalFormatting>
  <conditionalFormatting sqref="Q7">
    <cfRule type="expression" dxfId="685" priority="25">
      <formula>Q7&gt;0</formula>
    </cfRule>
    <cfRule type="expression" dxfId="684" priority="26">
      <formula>Q7&lt;0</formula>
    </cfRule>
  </conditionalFormatting>
  <conditionalFormatting sqref="Q8">
    <cfRule type="expression" dxfId="683" priority="23">
      <formula>Q8&gt;0</formula>
    </cfRule>
    <cfRule type="expression" dxfId="682" priority="24">
      <formula>Q8&lt;0</formula>
    </cfRule>
  </conditionalFormatting>
  <conditionalFormatting sqref="F42:F54">
    <cfRule type="expression" dxfId="681" priority="21">
      <formula>F42&gt;0</formula>
    </cfRule>
    <cfRule type="expression" dxfId="680" priority="22">
      <formula>F42&lt;0</formula>
    </cfRule>
  </conditionalFormatting>
  <conditionalFormatting sqref="H42:H54">
    <cfRule type="expression" dxfId="679" priority="19">
      <formula>H42&gt;0</formula>
    </cfRule>
    <cfRule type="expression" dxfId="678" priority="20">
      <formula>H42&lt;0</formula>
    </cfRule>
  </conditionalFormatting>
  <conditionalFormatting sqref="H58:H61">
    <cfRule type="expression" dxfId="677" priority="15">
      <formula>H58&gt;0</formula>
    </cfRule>
    <cfRule type="expression" dxfId="676" priority="16">
      <formula>H58&lt;0</formula>
    </cfRule>
  </conditionalFormatting>
  <conditionalFormatting sqref="F58:F61">
    <cfRule type="expression" dxfId="675" priority="17">
      <formula>F58&gt;0</formula>
    </cfRule>
    <cfRule type="expression" dxfId="674" priority="18">
      <formula>F58&lt;0</formula>
    </cfRule>
  </conditionalFormatting>
  <conditionalFormatting sqref="M84">
    <cfRule type="expression" dxfId="673" priority="13">
      <formula>M84&gt;0</formula>
    </cfRule>
    <cfRule type="expression" dxfId="672" priority="14">
      <formula>M84&lt;0</formula>
    </cfRule>
  </conditionalFormatting>
  <conditionalFormatting sqref="F23:F24 F31:F36">
    <cfRule type="expression" dxfId="671" priority="11">
      <formula>F23&gt;0</formula>
    </cfRule>
    <cfRule type="expression" dxfId="670" priority="12">
      <formula>F23&lt;0</formula>
    </cfRule>
  </conditionalFormatting>
  <conditionalFormatting sqref="H23:H24 H31:H36">
    <cfRule type="expression" dxfId="669" priority="9">
      <formula>H23&gt;0</formula>
    </cfRule>
    <cfRule type="expression" dxfId="668" priority="10">
      <formula>H23&lt;0</formula>
    </cfRule>
  </conditionalFormatting>
  <conditionalFormatting sqref="Q10">
    <cfRule type="expression" dxfId="667" priority="7">
      <formula>Q10&gt;0</formula>
    </cfRule>
    <cfRule type="expression" dxfId="666" priority="8">
      <formula>Q10&lt;0</formula>
    </cfRule>
  </conditionalFormatting>
  <conditionalFormatting sqref="F25:F30">
    <cfRule type="expression" dxfId="665" priority="5">
      <formula>F25&gt;0</formula>
    </cfRule>
    <cfRule type="expression" dxfId="664" priority="6">
      <formula>F25&lt;0</formula>
    </cfRule>
  </conditionalFormatting>
  <conditionalFormatting sqref="H25:H30">
    <cfRule type="expression" dxfId="663" priority="3">
      <formula>H25&gt;0</formula>
    </cfRule>
    <cfRule type="expression" dxfId="662" priority="4">
      <formula>H25&lt;0</formula>
    </cfRule>
  </conditionalFormatting>
  <conditionalFormatting sqref="K28:K35">
    <cfRule type="expression" dxfId="661" priority="1">
      <formula>K28&gt;0</formula>
    </cfRule>
    <cfRule type="expression" dxfId="660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7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51.16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7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51.16</v>
      </c>
      <c r="R4" s="499">
        <v>-7.1999999999999998E-3</v>
      </c>
      <c r="T4" s="162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7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7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7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7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7">
        <f t="shared" si="1"/>
        <v>9.6918007365753844E-4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7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7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7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7" t="e">
        <f t="shared" si="1"/>
        <v>#DIV/0!</v>
      </c>
    </row>
    <row r="13" spans="1:31" x14ac:dyDescent="0.25">
      <c r="H13" s="71"/>
      <c r="W13" s="132">
        <v>42816</v>
      </c>
      <c r="X13" s="10" t="s">
        <v>574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7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7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7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7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7">
        <f t="shared" si="1"/>
        <v>1.459416233506583E-2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7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7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7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7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7">
        <f t="shared" si="1"/>
        <v>-4.0306328093510091E-3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7">
        <f t="shared" si="1"/>
        <v>-5.0130338881090308E-3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7">
        <f t="shared" si="1"/>
        <v>-4.7894631810018184E-3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7">
        <f t="shared" si="1"/>
        <v>8.046670690001978E-3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7">
        <f t="shared" si="1"/>
        <v>-3.8076152304609145E-3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7">
        <f t="shared" si="1"/>
        <v>1.0530579181854849E-2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7">
        <f t="shared" si="1"/>
        <v>-1.011531458628312E-3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7">
        <f t="shared" si="1"/>
        <v>2.4335834516324706E-3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7">
        <f t="shared" si="1"/>
        <v>-9.0434083601285131E-3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7">
        <f t="shared" si="1"/>
        <v>2.4174053182917099E-3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7">
        <f t="shared" si="1"/>
        <v>-2.0140986908356862E-4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7">
        <f t="shared" si="1"/>
        <v>2.014504431908648E-4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7">
        <f t="shared" si="1"/>
        <v>-3.6130068245684432E-3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7">
        <f t="shared" si="1"/>
        <v>4.0306328093511201E-3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7">
        <f t="shared" si="1"/>
        <v>4.6568131200648288E-3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7">
        <f t="shared" si="1"/>
        <v>2.0251113811253774E-4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7">
        <f t="shared" si="1"/>
        <v>3.6585365853658569E-3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7">
        <f t="shared" si="1"/>
        <v>2.0329335230750978E-4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56.276000000000003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7">
        <f t="shared" si="1"/>
        <v>3.4679722562218629E-3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55.764400000000002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7">
        <f t="shared" si="1"/>
        <v>1.8393623543839777E-3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55.252800000000001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7">
        <f t="shared" si="1"/>
        <v>4.0891433244749642E-4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54.741199999999999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7">
        <f t="shared" si="1"/>
        <v>-9.5180234912921602E-3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54.229599999999998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7">
        <f t="shared" si="1"/>
        <v>3.6585365853658569E-3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53.717999999999996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7">
        <f t="shared" si="1"/>
        <v>-8.1234768480908937E-4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53.206399999999995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7">
        <f t="shared" si="1"/>
        <v>3.0556121409655024E-3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52.694800000000001</v>
      </c>
      <c r="Q48" s="2"/>
      <c r="T48" s="92" t="s">
        <v>333</v>
      </c>
      <c r="U48" s="87" t="s">
        <v>554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7">
        <f t="shared" si="1"/>
        <v>4.7073270568973591E-3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52.183199999999999</v>
      </c>
      <c r="Q49" s="2"/>
      <c r="T49" s="92" t="s">
        <v>334</v>
      </c>
      <c r="U49" s="448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7">
        <f t="shared" si="1"/>
        <v>-8.1201786439301094E-3</v>
      </c>
    </row>
    <row r="50" spans="1:31" x14ac:dyDescent="0.25">
      <c r="O50" s="82">
        <v>1.01</v>
      </c>
      <c r="P50" s="82">
        <f t="shared" si="5"/>
        <v>51.671599999999998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7">
        <f t="shared" si="1"/>
        <v>-2.0296326364943607E-4</v>
      </c>
    </row>
    <row r="51" spans="1:31" x14ac:dyDescent="0.25">
      <c r="O51" s="82">
        <v>1</v>
      </c>
      <c r="P51" s="82">
        <f t="shared" si="5"/>
        <v>51.16</v>
      </c>
      <c r="Q51" s="2"/>
      <c r="T51" s="92" t="s">
        <v>105</v>
      </c>
      <c r="U51" s="87" t="s">
        <v>694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7">
        <f t="shared" si="1"/>
        <v>-6.4529138939302122E-3</v>
      </c>
    </row>
    <row r="52" spans="1:31" x14ac:dyDescent="0.25">
      <c r="O52" s="82">
        <v>0.99</v>
      </c>
      <c r="P52" s="82">
        <f t="shared" si="5"/>
        <v>50.648399999999995</v>
      </c>
      <c r="Q52" s="2"/>
      <c r="T52" s="92" t="s">
        <v>106</v>
      </c>
      <c r="U52" s="87" t="s">
        <v>573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7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50.136799999999994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7">
        <f t="shared" si="1"/>
        <v>2.2499488647984567E-3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49.625199999999992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7">
        <f t="shared" si="1"/>
        <v>3.0775543701271335E-3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49.113599999999998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7">
        <f t="shared" si="1"/>
        <v>5.5704559521354557E-3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48.601999999999997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7">
        <f t="shared" si="1"/>
        <v>-2.0588840848260181E-3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48.090399999999995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7">
        <f t="shared" si="1"/>
        <v>-4.1008816895633515E-3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47.578800000000001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7">
        <f t="shared" si="1"/>
        <v>0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47.0672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7">
        <f t="shared" si="1"/>
        <v>4.3245469522241731E-3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46.555599999999998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7">
        <f t="shared" si="1"/>
        <v>1.0307153164297311E-3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46.043999999999997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7">
        <f t="shared" si="1"/>
        <v>5.180273518441858E-3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7">
        <f t="shared" si="1"/>
        <v>-2.0716801325881828E-4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7">
        <f t="shared" si="1"/>
        <v>-3.5094962840626076E-3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7">
        <f t="shared" si="1"/>
        <v>-4.9301561216105183E-3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7">
        <f t="shared" si="1"/>
        <v>9.121061359867344E-3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7">
        <f t="shared" si="1"/>
        <v>8.3612040133778098E-3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59" priority="9">
      <formula>F39&gt;0</formula>
    </cfRule>
    <cfRule type="expression" dxfId="658" priority="10">
      <formula>F39&lt;0</formula>
    </cfRule>
  </conditionalFormatting>
  <conditionalFormatting sqref="F25:F38">
    <cfRule type="expression" dxfId="657" priority="7">
      <formula>F25&gt;0</formula>
    </cfRule>
    <cfRule type="expression" dxfId="656" priority="8">
      <formula>F25&lt;0</formula>
    </cfRule>
  </conditionalFormatting>
  <conditionalFormatting sqref="H25:H38">
    <cfRule type="expression" dxfId="655" priority="5">
      <formula>H25&gt;0</formula>
    </cfRule>
    <cfRule type="expression" dxfId="654" priority="6">
      <formula>H25&lt;0</formula>
    </cfRule>
  </conditionalFormatting>
  <conditionalFormatting sqref="Q7">
    <cfRule type="expression" dxfId="653" priority="3">
      <formula>Q7&gt;0</formula>
    </cfRule>
    <cfRule type="expression" dxfId="652" priority="4">
      <formula>Q7&lt;0</formula>
    </cfRule>
  </conditionalFormatting>
  <conditionalFormatting sqref="Q8">
    <cfRule type="expression" dxfId="651" priority="1">
      <formula>Q8&gt;0</formula>
    </cfRule>
    <cfRule type="expression" dxfId="65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42796</v>
      </c>
      <c r="C2" s="4">
        <v>600</v>
      </c>
      <c r="D2" s="3">
        <v>24.74</v>
      </c>
      <c r="E2" s="3">
        <v>0</v>
      </c>
      <c r="F2" s="3">
        <f t="shared" ref="F2:F7" si="0">C2*D2+E2</f>
        <v>14843.999999999998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1200</v>
      </c>
      <c r="T2" s="457">
        <v>42568</v>
      </c>
      <c r="U2" s="126" t="s">
        <v>248</v>
      </c>
      <c r="V2" s="16"/>
      <c r="W2" s="140">
        <v>42830</v>
      </c>
      <c r="X2" s="141">
        <v>28.64</v>
      </c>
      <c r="Y2" s="141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7">
        <f>AC2/AC3-1</f>
        <v>-1.1542497376705096E-2</v>
      </c>
    </row>
    <row r="3" spans="1:42" x14ac:dyDescent="0.25">
      <c r="A3" s="23" t="s">
        <v>71</v>
      </c>
      <c r="B3" s="501">
        <v>42803</v>
      </c>
      <c r="C3" s="4">
        <v>100</v>
      </c>
      <c r="D3" s="3">
        <v>25.05</v>
      </c>
      <c r="E3" s="3">
        <v>0</v>
      </c>
      <c r="F3" s="3">
        <f t="shared" si="0"/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25.589166666666667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7">
        <f t="shared" ref="AE3:AE66" si="2">AC3/AC4-1</f>
        <v>-1.7458100558659373E-3</v>
      </c>
      <c r="AL3" s="233"/>
      <c r="AO3" s="233"/>
    </row>
    <row r="4" spans="1:42" x14ac:dyDescent="0.25">
      <c r="B4" s="501">
        <v>42809</v>
      </c>
      <c r="C4" s="4">
        <v>200</v>
      </c>
      <c r="D4" s="3">
        <v>24.98</v>
      </c>
      <c r="E4" s="3">
        <v>0</v>
      </c>
      <c r="F4" s="3">
        <f t="shared" si="0"/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26.74</v>
      </c>
      <c r="R4" s="499">
        <v>1.9E-3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7">
        <f t="shared" si="2"/>
        <v>-8.996539792387459E-3</v>
      </c>
      <c r="AL4" s="233"/>
      <c r="AO4" s="233"/>
    </row>
    <row r="5" spans="1:42" x14ac:dyDescent="0.25">
      <c r="B5" s="502">
        <v>42818</v>
      </c>
      <c r="C5" s="4">
        <v>100</v>
      </c>
      <c r="D5" s="3">
        <v>28.48</v>
      </c>
      <c r="E5" s="3">
        <v>0</v>
      </c>
      <c r="F5" s="3">
        <f t="shared" si="0"/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32087.999999999996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7">
        <f t="shared" si="2"/>
        <v>-2.4162927166033743E-3</v>
      </c>
      <c r="AL5" s="233"/>
      <c r="AO5" s="233"/>
    </row>
    <row r="6" spans="1:42" x14ac:dyDescent="0.25">
      <c r="B6" s="502">
        <v>42835</v>
      </c>
      <c r="C6" s="4">
        <v>100</v>
      </c>
      <c r="D6" s="3">
        <v>28.08</v>
      </c>
      <c r="E6" s="3">
        <v>0</v>
      </c>
      <c r="F6" s="3">
        <f t="shared" si="0"/>
        <v>2808</v>
      </c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30707</v>
      </c>
      <c r="T6" s="23" t="s">
        <v>499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7">
        <f t="shared" si="2"/>
        <v>1.6491228070175445E-2</v>
      </c>
      <c r="AL6" s="233"/>
      <c r="AO6" s="233"/>
    </row>
    <row r="7" spans="1:42" x14ac:dyDescent="0.25">
      <c r="B7" s="502">
        <v>42836</v>
      </c>
      <c r="C7" s="4">
        <v>100</v>
      </c>
      <c r="D7" s="3">
        <v>27.06</v>
      </c>
      <c r="E7" s="3">
        <v>0</v>
      </c>
      <c r="F7" s="3">
        <f t="shared" si="0"/>
        <v>2706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16876.866999999849</v>
      </c>
      <c r="R7">
        <v>900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7">
        <f t="shared" si="2"/>
        <v>-6.6225165562914245E-3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1380.9999999999964</v>
      </c>
      <c r="T8" t="s">
        <v>578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7">
        <f t="shared" si="2"/>
        <v>-2.4339360222531692E-3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4.4973458820464274E-2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7">
        <f t="shared" si="2"/>
        <v>1.1607456911713054E-2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7">
        <f t="shared" si="2"/>
        <v>7.4046089913109236E-2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7">
        <f t="shared" si="2"/>
        <v>1.5732924021488959E-2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7">
        <f t="shared" si="2"/>
        <v>2.1159874608150497E-2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11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7">
        <f t="shared" si="2"/>
        <v>-2.6325829835940562E-2</v>
      </c>
    </row>
    <row r="14" spans="1:42" x14ac:dyDescent="0.25">
      <c r="B14" s="501"/>
      <c r="C14" s="4"/>
      <c r="D14" s="3"/>
      <c r="E14" s="3"/>
      <c r="F14" s="3"/>
      <c r="G14" s="711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7">
        <f t="shared" si="2"/>
        <v>1.5891472868217127E-2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7">
        <f t="shared" si="2"/>
        <v>-9.2165898617511122E-3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7">
        <f t="shared" si="2"/>
        <v>-3.0627871362940429E-3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7">
        <f t="shared" si="2"/>
        <v>2.1110242376856991E-2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7">
        <f t="shared" si="2"/>
        <v>-4.6692607003890885E-3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7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7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7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1200</v>
      </c>
      <c r="D22" s="12"/>
      <c r="E22" s="12"/>
      <c r="F22" s="13">
        <f>SUM(F2:F21)</f>
        <v>30707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7">
        <f t="shared" si="2"/>
        <v>-1.0140405616224757E-2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7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7">
        <f t="shared" si="2"/>
        <v>5.4751662104028931E-3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7">
        <f t="shared" si="2"/>
        <v>3.5222672064777472E-2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7">
        <f t="shared" si="2"/>
        <v>6.109979633401208E-3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7">
        <f t="shared" si="2"/>
        <v>4.7354948805460761E-2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7">
        <f t="shared" si="2"/>
        <v>-1.3468013468013518E-2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542</v>
      </c>
      <c r="K29" s="228" t="s">
        <v>501</v>
      </c>
      <c r="L29" s="228" t="s">
        <v>780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7">
        <f t="shared" si="2"/>
        <v>2.2375215146299698E-2</v>
      </c>
    </row>
    <row r="30" spans="1:41" x14ac:dyDescent="0.25">
      <c r="A30" s="378" t="s">
        <v>370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79"/>
      <c r="L30" s="379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7">
        <f t="shared" si="2"/>
        <v>-1.0221465076661107E-2</v>
      </c>
    </row>
    <row r="31" spans="1:41" x14ac:dyDescent="0.25">
      <c r="A31" s="378" t="s">
        <v>377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79"/>
      <c r="L31" s="379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7">
        <f t="shared" si="2"/>
        <v>-1.1368421052631583E-2</v>
      </c>
    </row>
    <row r="32" spans="1:41" x14ac:dyDescent="0.25">
      <c r="A32" s="378" t="s">
        <v>378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79"/>
      <c r="L32" s="379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7">
        <f t="shared" si="2"/>
        <v>-8.413967185527671E-4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79"/>
      <c r="L33" s="379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7">
        <f t="shared" si="2"/>
        <v>1.7987152034261156E-2</v>
      </c>
    </row>
    <row r="34" spans="1:41" x14ac:dyDescent="0.25">
      <c r="A34" s="378" t="s">
        <v>379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79"/>
      <c r="L34" s="379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7">
        <f t="shared" si="2"/>
        <v>1.6100957354221013E-2</v>
      </c>
    </row>
    <row r="35" spans="1:41" x14ac:dyDescent="0.25">
      <c r="A35" s="524" t="s">
        <v>403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3"/>
        <v>1467.000449999998</v>
      </c>
      <c r="G35" s="526">
        <f t="shared" si="4"/>
        <v>31175.99955</v>
      </c>
      <c r="H35" s="527">
        <f t="shared" si="5"/>
        <v>4.7055442365118903E-2</v>
      </c>
      <c r="I35" s="526"/>
      <c r="J35" s="526"/>
      <c r="K35" s="526"/>
      <c r="L35" s="526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7">
        <f t="shared" si="2"/>
        <v>-1.7376194613378804E-3</v>
      </c>
    </row>
    <row r="36" spans="1:41" x14ac:dyDescent="0.25">
      <c r="A36" s="524" t="s">
        <v>420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3"/>
        <v>2079.2700000000032</v>
      </c>
      <c r="G36" s="526">
        <f t="shared" si="4"/>
        <v>31130.73</v>
      </c>
      <c r="H36" s="527">
        <f t="shared" si="5"/>
        <v>6.679155933702817E-2</v>
      </c>
      <c r="I36" s="526"/>
      <c r="J36" s="526"/>
      <c r="K36" s="526"/>
      <c r="L36" s="526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7">
        <f t="shared" si="2"/>
        <v>-4.325259515570945E-3</v>
      </c>
      <c r="AL36" s="233"/>
    </row>
    <row r="37" spans="1:41" x14ac:dyDescent="0.25">
      <c r="A37" s="524" t="s">
        <v>446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3"/>
        <v>1356.7692499999996</v>
      </c>
      <c r="G37" s="526">
        <f t="shared" si="4"/>
        <v>35920.730750000002</v>
      </c>
      <c r="H37" s="527">
        <f t="shared" si="5"/>
        <v>3.7771204028191979E-2</v>
      </c>
      <c r="I37" s="526">
        <v>23</v>
      </c>
      <c r="J37" s="526"/>
      <c r="K37" s="526"/>
      <c r="L37" s="526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7">
        <f t="shared" si="2"/>
        <v>-3.2635983263598178E-2</v>
      </c>
    </row>
    <row r="38" spans="1:41" x14ac:dyDescent="0.25">
      <c r="A38" s="524" t="s">
        <v>451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3"/>
        <v>-90.19724999999994</v>
      </c>
      <c r="G38" s="526">
        <f t="shared" si="4"/>
        <v>38238.197250000005</v>
      </c>
      <c r="H38" s="527">
        <f t="shared" si="5"/>
        <v>-2.3588258988856995E-3</v>
      </c>
      <c r="I38" s="526"/>
      <c r="J38" s="526"/>
      <c r="K38" s="526"/>
      <c r="L38" s="526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7">
        <f t="shared" si="2"/>
        <v>-6.2370062370062929E-3</v>
      </c>
    </row>
    <row r="39" spans="1:41" x14ac:dyDescent="0.25">
      <c r="A39" s="524" t="s">
        <v>465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3"/>
        <v>-261.77950000000169</v>
      </c>
      <c r="G39" s="526">
        <f t="shared" si="4"/>
        <v>35880.779500000004</v>
      </c>
      <c r="H39" s="527">
        <f t="shared" si="5"/>
        <v>-7.2958141837470864E-3</v>
      </c>
      <c r="I39" s="526">
        <v>23</v>
      </c>
      <c r="J39" s="526"/>
      <c r="K39" s="526"/>
      <c r="L39" s="526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7">
        <f t="shared" si="2"/>
        <v>-1.6359918200408941E-2</v>
      </c>
    </row>
    <row r="40" spans="1:41" x14ac:dyDescent="0.25">
      <c r="A40" s="665" t="s">
        <v>465</v>
      </c>
      <c r="B40" s="666">
        <v>42788</v>
      </c>
      <c r="C40" s="665">
        <v>1550</v>
      </c>
      <c r="D40" s="684">
        <v>23.390999999999998</v>
      </c>
      <c r="E40" s="667">
        <v>23.75</v>
      </c>
      <c r="F40" s="667">
        <f t="shared" ref="F40" si="6">-C40*(D40-E40)</f>
        <v>556.45000000000277</v>
      </c>
      <c r="G40" s="667">
        <f t="shared" ref="G40" si="7">IF(C40=0, 0,D40*C40)</f>
        <v>36256.049999999996</v>
      </c>
      <c r="H40" s="685">
        <f t="shared" ref="H40" si="8">IF(C40=0, D40, (E40-D40)/D40)</f>
        <v>1.5347783335470985E-2</v>
      </c>
      <c r="I40" s="667">
        <v>23</v>
      </c>
      <c r="J40" s="667"/>
      <c r="K40" s="667"/>
      <c r="L40" s="667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7">
        <f t="shared" si="2"/>
        <v>9.913258983890838E-3</v>
      </c>
    </row>
    <row r="41" spans="1:41" x14ac:dyDescent="0.25">
      <c r="A41" s="665" t="s">
        <v>485</v>
      </c>
      <c r="B41" s="666">
        <v>42790</v>
      </c>
      <c r="C41" s="665">
        <v>1550</v>
      </c>
      <c r="D41" s="684">
        <v>23.390999999999998</v>
      </c>
      <c r="E41" s="667">
        <v>23.24</v>
      </c>
      <c r="F41" s="667">
        <f t="shared" ref="F41" si="9">-C41*(D41-E41)</f>
        <v>-234.0499999999997</v>
      </c>
      <c r="G41" s="667">
        <f t="shared" ref="G41" si="10">IF(C41=0, 0,D41*C41)</f>
        <v>36256.049999999996</v>
      </c>
      <c r="H41" s="685">
        <f t="shared" ref="H41" si="11">IF(C41=0, D41, (E41-D41)/D41)</f>
        <v>-6.4554743277328809E-3</v>
      </c>
      <c r="I41" s="667"/>
      <c r="J41" s="667"/>
      <c r="K41" s="667"/>
      <c r="L41" s="667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7">
        <f t="shared" si="2"/>
        <v>-1.585365853658538E-2</v>
      </c>
    </row>
    <row r="42" spans="1:41" ht="20.25" thickBot="1" x14ac:dyDescent="0.35">
      <c r="A42" s="665"/>
      <c r="B42" s="666">
        <v>42793</v>
      </c>
      <c r="C42" s="665">
        <v>1550</v>
      </c>
      <c r="D42" s="684">
        <v>23.390999999999998</v>
      </c>
      <c r="E42" s="667">
        <v>23.76</v>
      </c>
      <c r="F42" s="667">
        <f t="shared" ref="F42:F43" si="12">-C42*(D42-E42)</f>
        <v>571.95000000000516</v>
      </c>
      <c r="G42" s="667">
        <f t="shared" ref="G42:G43" si="13">IF(C42=0, 0,D42*C42)</f>
        <v>36256.049999999996</v>
      </c>
      <c r="H42" s="685">
        <f t="shared" ref="H42:H43" si="14">IF(C42=0, D42, (E42-D42)/D42)</f>
        <v>1.5775298191612303E-2</v>
      </c>
      <c r="I42" s="667"/>
      <c r="J42" s="667"/>
      <c r="K42" s="667"/>
      <c r="L42" s="667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7">
        <f t="shared" si="2"/>
        <v>1.0682004930156141E-2</v>
      </c>
      <c r="AL42" s="233"/>
      <c r="AO42" s="233"/>
    </row>
    <row r="43" spans="1:41" ht="15.75" thickTop="1" x14ac:dyDescent="0.25">
      <c r="A43" s="665">
        <v>600</v>
      </c>
      <c r="B43" s="666">
        <v>42795</v>
      </c>
      <c r="C43" s="665">
        <v>1200</v>
      </c>
      <c r="D43" s="684">
        <v>23.166550000000001</v>
      </c>
      <c r="E43" s="667">
        <v>24.55</v>
      </c>
      <c r="F43" s="667">
        <f t="shared" si="12"/>
        <v>1660.1399999999999</v>
      </c>
      <c r="G43" s="667">
        <f t="shared" si="13"/>
        <v>27799.86</v>
      </c>
      <c r="H43" s="685">
        <f t="shared" si="14"/>
        <v>5.9717566922998885E-2</v>
      </c>
      <c r="I43" s="667">
        <v>23</v>
      </c>
      <c r="J43" s="667"/>
      <c r="K43" s="667">
        <v>14210</v>
      </c>
      <c r="L43" s="667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7">
        <f t="shared" si="2"/>
        <v>-1.0569105691056957E-2</v>
      </c>
    </row>
    <row r="44" spans="1:41" ht="20.25" thickBot="1" x14ac:dyDescent="0.35">
      <c r="A44" s="665">
        <v>200</v>
      </c>
      <c r="B44" s="666">
        <v>42796</v>
      </c>
      <c r="C44" s="665">
        <v>1200</v>
      </c>
      <c r="D44" s="684">
        <v>22.916799999999999</v>
      </c>
      <c r="E44" s="667">
        <v>24.7</v>
      </c>
      <c r="F44" s="667">
        <f t="shared" ref="F44:F45" si="15">-C44*(D44-E44)</f>
        <v>2139.8400000000011</v>
      </c>
      <c r="G44" s="667">
        <f t="shared" ref="G44:G45" si="16">IF(C44=0, 0,D44*C44)</f>
        <v>27500.16</v>
      </c>
      <c r="H44" s="685">
        <f t="shared" ref="H44:H45" si="17">IF(C44=0, D44, (E44-D44)/D44)</f>
        <v>7.7811910912518364E-2</v>
      </c>
      <c r="I44" s="667">
        <v>22.5</v>
      </c>
      <c r="J44" s="667"/>
      <c r="K44" s="667">
        <v>14690</v>
      </c>
      <c r="L44" s="667">
        <f t="shared" ref="L44:L52" si="18">(G44-K44)/C44</f>
        <v>10.675133333333333</v>
      </c>
      <c r="N44" s="4"/>
      <c r="O44" s="703" t="s">
        <v>78</v>
      </c>
      <c r="P44" s="703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7">
        <f t="shared" si="2"/>
        <v>-7.664380798709014E-3</v>
      </c>
    </row>
    <row r="45" spans="1:41" ht="15.75" thickTop="1" x14ac:dyDescent="0.25">
      <c r="A45" s="665">
        <v>100</v>
      </c>
      <c r="B45" s="666">
        <v>42798</v>
      </c>
      <c r="C45" s="665">
        <v>1000</v>
      </c>
      <c r="D45" s="684">
        <v>22.424299999999999</v>
      </c>
      <c r="E45" s="667">
        <v>25.57</v>
      </c>
      <c r="F45" s="667">
        <f t="shared" si="15"/>
        <v>3145.7000000000016</v>
      </c>
      <c r="G45" s="667">
        <f t="shared" si="16"/>
        <v>22424.3</v>
      </c>
      <c r="H45" s="685">
        <f t="shared" si="17"/>
        <v>0.14028085603563997</v>
      </c>
      <c r="I45" s="667"/>
      <c r="J45" s="667"/>
      <c r="K45" s="667">
        <v>15696</v>
      </c>
      <c r="L45" s="667">
        <f t="shared" si="18"/>
        <v>6.7282999999999991</v>
      </c>
      <c r="N45" s="4"/>
      <c r="O45" s="82">
        <v>1.1000000000000001</v>
      </c>
      <c r="P45" s="82">
        <f>O45*$Q$4</f>
        <v>29.414000000000001</v>
      </c>
      <c r="T45" s="92" t="s">
        <v>100</v>
      </c>
      <c r="U45" s="129" t="s">
        <v>695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7">
        <f t="shared" si="2"/>
        <v>1.6161616161616266E-3</v>
      </c>
    </row>
    <row r="46" spans="1:41" x14ac:dyDescent="0.25">
      <c r="A46" s="665">
        <v>100</v>
      </c>
      <c r="B46" s="666">
        <v>42803</v>
      </c>
      <c r="C46" s="665">
        <v>1100</v>
      </c>
      <c r="D46" s="684">
        <v>22.663</v>
      </c>
      <c r="E46" s="667">
        <v>25.15</v>
      </c>
      <c r="F46" s="667">
        <f t="shared" ref="F46" si="19">-C46*(D46-E46)</f>
        <v>2735.699999999998</v>
      </c>
      <c r="G46" s="667">
        <f t="shared" ref="G46" si="20">IF(C46=0, 0,D46*C46)</f>
        <v>24929.3</v>
      </c>
      <c r="H46" s="685">
        <f t="shared" ref="H46" si="21">IF(C46=0, D46, (E46-D46)/D46)</f>
        <v>0.1097383400255923</v>
      </c>
      <c r="I46" s="667"/>
      <c r="J46" s="667"/>
      <c r="K46" s="667">
        <v>15286</v>
      </c>
      <c r="L46" s="667">
        <f t="shared" si="18"/>
        <v>8.7666363636363638</v>
      </c>
      <c r="N46" s="4"/>
      <c r="O46" s="82">
        <v>1.0900000000000001</v>
      </c>
      <c r="P46" s="82">
        <f t="shared" ref="P46:P65" si="22">O46*$Q$4</f>
        <v>29.146599999999999</v>
      </c>
      <c r="T46" s="92" t="s">
        <v>101</v>
      </c>
      <c r="U46" s="129" t="s">
        <v>696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7">
        <f t="shared" si="2"/>
        <v>2.6545002073828261E-2</v>
      </c>
    </row>
    <row r="47" spans="1:41" x14ac:dyDescent="0.25">
      <c r="A47" s="665">
        <v>0</v>
      </c>
      <c r="B47" s="666">
        <v>42804</v>
      </c>
      <c r="C47" s="665">
        <v>1000</v>
      </c>
      <c r="D47" s="684">
        <v>22.371400000000001</v>
      </c>
      <c r="E47" s="667">
        <v>25.18</v>
      </c>
      <c r="F47" s="667">
        <f t="shared" ref="F47" si="23">-C47*(D47-E47)</f>
        <v>2808.5999999999985</v>
      </c>
      <c r="G47" s="667">
        <f t="shared" ref="G47" si="24">IF(C47=0, 0,D47*C47)</f>
        <v>22371.4</v>
      </c>
      <c r="H47" s="685">
        <f t="shared" ref="H47" si="25">IF(C47=0, D47, (E47-D47)/D47)</f>
        <v>0.12554422164012974</v>
      </c>
      <c r="I47" s="667"/>
      <c r="J47" s="667"/>
      <c r="K47" s="667">
        <v>15359</v>
      </c>
      <c r="L47" s="667">
        <f t="shared" si="18"/>
        <v>7.0124000000000013</v>
      </c>
      <c r="N47" s="4"/>
      <c r="O47" s="82">
        <v>1.08</v>
      </c>
      <c r="P47" s="82">
        <f t="shared" si="22"/>
        <v>28.879200000000001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7">
        <f t="shared" si="2"/>
        <v>-2.8949545078577055E-3</v>
      </c>
    </row>
    <row r="48" spans="1:41" x14ac:dyDescent="0.25">
      <c r="A48" s="665">
        <v>200</v>
      </c>
      <c r="B48" s="666">
        <v>42808</v>
      </c>
      <c r="C48" s="665">
        <v>1000</v>
      </c>
      <c r="D48" s="684">
        <v>22.371400000000001</v>
      </c>
      <c r="E48" s="667">
        <v>25.58</v>
      </c>
      <c r="F48" s="667">
        <f t="shared" ref="F48" si="26">-C48*(D48-E48)</f>
        <v>3208.5999999999972</v>
      </c>
      <c r="G48" s="667">
        <f t="shared" ref="G48" si="27">IF(C48=0, 0,D48*C48)</f>
        <v>22371.4</v>
      </c>
      <c r="H48" s="685">
        <f t="shared" ref="H48" si="28">IF(C48=0, D48, (E48-D48)/D48)</f>
        <v>0.1434241933897743</v>
      </c>
      <c r="I48" s="667">
        <v>22</v>
      </c>
      <c r="J48" s="667"/>
      <c r="K48" s="667">
        <v>15759</v>
      </c>
      <c r="L48" s="667">
        <f t="shared" si="18"/>
        <v>6.6124000000000018</v>
      </c>
      <c r="M48" s="4"/>
      <c r="N48" s="4"/>
      <c r="O48" s="82">
        <v>1.07</v>
      </c>
      <c r="P48" s="82">
        <f t="shared" si="22"/>
        <v>28.611799999999999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7">
        <f t="shared" si="2"/>
        <v>8.7609511889863434E-3</v>
      </c>
    </row>
    <row r="49" spans="1:41" x14ac:dyDescent="0.25">
      <c r="A49" s="476">
        <v>0</v>
      </c>
      <c r="B49" s="475">
        <v>42809</v>
      </c>
      <c r="C49" s="476">
        <v>1000</v>
      </c>
      <c r="D49" s="655">
        <v>24.635000000000002</v>
      </c>
      <c r="E49" s="477">
        <v>26.12</v>
      </c>
      <c r="F49" s="477">
        <f t="shared" ref="F49" si="29">-C49*(D49-E49)</f>
        <v>1484.9999999999995</v>
      </c>
      <c r="G49" s="477">
        <f t="shared" ref="G49" si="30">IF(C49=0, 0,D49*C49)</f>
        <v>24635</v>
      </c>
      <c r="H49" s="690">
        <f t="shared" ref="H49" si="31">IF(C49=0, D49, (E49-D49)/D49)</f>
        <v>6.0280089303835979E-2</v>
      </c>
      <c r="I49" s="477">
        <v>24</v>
      </c>
      <c r="J49" s="477">
        <v>68.36</v>
      </c>
      <c r="K49" s="477">
        <v>16373</v>
      </c>
      <c r="L49" s="477">
        <f t="shared" si="18"/>
        <v>8.2620000000000005</v>
      </c>
      <c r="M49" s="4"/>
      <c r="N49" s="4"/>
      <c r="O49" s="82">
        <v>1.06</v>
      </c>
      <c r="P49" s="82">
        <f t="shared" si="22"/>
        <v>28.3444</v>
      </c>
      <c r="T49" s="92" t="s">
        <v>122</v>
      </c>
      <c r="U49" s="129" t="s">
        <v>589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7">
        <f t="shared" si="2"/>
        <v>1.9132653061224358E-2</v>
      </c>
    </row>
    <row r="50" spans="1:41" x14ac:dyDescent="0.25">
      <c r="A50" s="476">
        <v>0</v>
      </c>
      <c r="B50" s="475">
        <v>42817</v>
      </c>
      <c r="C50" s="476">
        <v>900</v>
      </c>
      <c r="D50" s="655">
        <v>24.152000000000001</v>
      </c>
      <c r="E50" s="477">
        <v>26.47</v>
      </c>
      <c r="F50" s="477">
        <f t="shared" ref="F50" si="32">-C50*(D50-E50)</f>
        <v>2086.199999999998</v>
      </c>
      <c r="G50" s="477">
        <f t="shared" ref="G50" si="33">IF(C50=0, 0,D50*C50)</f>
        <v>21736.799999999999</v>
      </c>
      <c r="H50" s="690">
        <f t="shared" ref="H50" si="34">IF(C50=0, D50, (E50-D50)/D50)</f>
        <v>9.5975488572374867E-2</v>
      </c>
      <c r="I50" s="477"/>
      <c r="J50" s="477"/>
      <c r="K50" s="477">
        <v>16974</v>
      </c>
      <c r="L50" s="477">
        <f t="shared" si="18"/>
        <v>5.2919999999999989</v>
      </c>
      <c r="M50" s="4"/>
      <c r="N50" s="4"/>
      <c r="O50" s="82">
        <v>1.05</v>
      </c>
      <c r="P50" s="82">
        <f t="shared" si="22"/>
        <v>28.076999999999998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7">
        <f t="shared" si="2"/>
        <v>-1.6977928692699651E-3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55">
        <v>24.585000000000001</v>
      </c>
      <c r="E51" s="477">
        <v>28.43</v>
      </c>
      <c r="F51" s="477">
        <f t="shared" ref="F51:F52" si="35">-C51*(D51-E51)</f>
        <v>3844.9999999999991</v>
      </c>
      <c r="G51" s="477">
        <f t="shared" ref="G51:G52" si="36">IF(C51=0, 0,D51*C51)</f>
        <v>24585</v>
      </c>
      <c r="H51" s="690">
        <f t="shared" ref="H51:H52" si="37">IF(C51=0, D51, (E51-D51)/D51)</f>
        <v>0.15639617653040466</v>
      </c>
      <c r="I51" s="477">
        <v>24</v>
      </c>
      <c r="J51" s="477"/>
      <c r="K51" s="477">
        <v>18733</v>
      </c>
      <c r="L51" s="477">
        <f t="shared" si="18"/>
        <v>5.8520000000000003</v>
      </c>
      <c r="M51" s="4"/>
      <c r="N51" s="4"/>
      <c r="O51" s="82">
        <v>1.04</v>
      </c>
      <c r="P51" s="82">
        <f t="shared" si="22"/>
        <v>27.8096</v>
      </c>
      <c r="T51" s="92" t="s">
        <v>105</v>
      </c>
      <c r="U51" s="129" t="s">
        <v>697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7">
        <f t="shared" si="2"/>
        <v>3.1072210065645312E-2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1">
        <f t="shared" si="37"/>
        <v>0.12848807208351518</v>
      </c>
      <c r="I52" s="40">
        <v>25</v>
      </c>
      <c r="J52" s="40"/>
      <c r="K52" s="40">
        <v>18733</v>
      </c>
      <c r="L52" s="40">
        <f t="shared" si="18"/>
        <v>6.46</v>
      </c>
      <c r="M52" s="4"/>
      <c r="N52" s="4"/>
      <c r="O52" s="82">
        <v>1.03</v>
      </c>
      <c r="P52" s="82">
        <f t="shared" si="22"/>
        <v>27.542199999999998</v>
      </c>
      <c r="T52" s="92" t="s">
        <v>106</v>
      </c>
      <c r="U52" s="129" t="s">
        <v>579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7">
        <f t="shared" si="2"/>
        <v>4.3855641845591542E-2</v>
      </c>
    </row>
    <row r="53" spans="1:41" x14ac:dyDescent="0.25">
      <c r="A53" s="4">
        <v>700</v>
      </c>
      <c r="B53" s="192">
        <v>42833</v>
      </c>
      <c r="C53" s="10">
        <v>1000</v>
      </c>
      <c r="D53" s="199">
        <v>25.193000000000001</v>
      </c>
      <c r="E53" s="40">
        <v>28.52</v>
      </c>
      <c r="F53" s="40">
        <f t="shared" ref="F53:F55" si="38">-C53*(D53-E53)</f>
        <v>3326.9999999999982</v>
      </c>
      <c r="G53" s="40">
        <f t="shared" ref="G53:G55" si="39">IF(C53=0, 0,D53*C53)</f>
        <v>25193</v>
      </c>
      <c r="H53" s="231">
        <f t="shared" ref="H53:H55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O53" s="82">
        <v>1.02</v>
      </c>
      <c r="P53" s="82">
        <f t="shared" si="22"/>
        <v>27.274799999999999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7">
        <f t="shared" si="2"/>
        <v>-3.1876138433515333E-3</v>
      </c>
    </row>
    <row r="54" spans="1:41" x14ac:dyDescent="0.25">
      <c r="A54" s="4">
        <v>700</v>
      </c>
      <c r="B54" s="192">
        <v>42835</v>
      </c>
      <c r="C54" s="10">
        <v>1100</v>
      </c>
      <c r="D54" s="199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1">
        <f t="shared" si="40"/>
        <v>8.583775289726979E-2</v>
      </c>
      <c r="I54" s="40"/>
      <c r="J54" s="40"/>
      <c r="K54" s="40">
        <v>17899</v>
      </c>
      <c r="L54" s="40">
        <f>(G54-K54)/C54</f>
        <v>9.183181818181815</v>
      </c>
      <c r="M54" s="4"/>
      <c r="N54" s="4"/>
      <c r="O54" s="82">
        <v>1.01</v>
      </c>
      <c r="P54" s="82">
        <f t="shared" si="22"/>
        <v>27.007399999999997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7">
        <f t="shared" si="2"/>
        <v>1.1515430677107252E-2</v>
      </c>
      <c r="AL54" s="233"/>
      <c r="AO54" s="233"/>
    </row>
    <row r="55" spans="1:41" x14ac:dyDescent="0.25">
      <c r="A55" s="4">
        <v>700</v>
      </c>
      <c r="B55" s="192">
        <v>42836</v>
      </c>
      <c r="C55" s="10">
        <v>1200</v>
      </c>
      <c r="D55" s="199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1">
        <f t="shared" si="40"/>
        <v>6.2175153386220684E-2</v>
      </c>
      <c r="I55" s="40"/>
      <c r="J55" s="40"/>
      <c r="K55" s="40">
        <v>17405</v>
      </c>
      <c r="L55" s="40">
        <f>(G55-K55)/C55</f>
        <v>11.084833333333332</v>
      </c>
      <c r="M55" s="4"/>
      <c r="N55" s="4"/>
      <c r="O55" s="82">
        <v>1</v>
      </c>
      <c r="P55" s="82">
        <f t="shared" si="22"/>
        <v>26.74</v>
      </c>
      <c r="T55" s="92" t="s">
        <v>108</v>
      </c>
      <c r="U55" s="129" t="s">
        <v>698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7">
        <f t="shared" si="2"/>
        <v>-2.7329749103942591E-2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0"/>
      <c r="M56" s="4"/>
      <c r="N56" s="4"/>
      <c r="O56" s="82">
        <v>0.99</v>
      </c>
      <c r="P56" s="82">
        <f t="shared" si="22"/>
        <v>26.4726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7">
        <f t="shared" si="2"/>
        <v>2.6678932842686409E-2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0"/>
      <c r="M57" s="4"/>
      <c r="N57" s="4"/>
      <c r="O57" s="82">
        <v>0.98</v>
      </c>
      <c r="P57" s="82">
        <f t="shared" si="22"/>
        <v>26.205199999999998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7">
        <f t="shared" si="2"/>
        <v>-1.9837691614066788E-2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0"/>
      <c r="M58" s="4"/>
      <c r="N58" s="4"/>
      <c r="O58" s="82">
        <v>0.97</v>
      </c>
      <c r="P58" s="82">
        <f t="shared" si="22"/>
        <v>25.937799999999999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7">
        <f t="shared" si="2"/>
        <v>-5.8269834155086908E-3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0"/>
      <c r="M59" s="4"/>
      <c r="N59" s="4"/>
      <c r="O59" s="82">
        <v>0.96</v>
      </c>
      <c r="P59" s="82">
        <f t="shared" si="22"/>
        <v>25.670399999999997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7">
        <f t="shared" si="2"/>
        <v>-2.1061869240895148E-2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0"/>
      <c r="M60" s="4"/>
      <c r="N60" s="4"/>
      <c r="O60" s="82">
        <v>0.95</v>
      </c>
      <c r="P60" s="82">
        <f t="shared" si="22"/>
        <v>25.402999999999999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7">
        <f t="shared" si="2"/>
        <v>1.3790035587188498E-2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0"/>
      <c r="M61" s="4"/>
      <c r="N61" s="4"/>
      <c r="O61" s="82">
        <v>0.94</v>
      </c>
      <c r="P61" s="82">
        <f t="shared" si="22"/>
        <v>25.135599999999997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7">
        <f t="shared" si="2"/>
        <v>6.2667860340197556E-3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2"/>
        <v>24.868199999999998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7">
        <f t="shared" si="2"/>
        <v>1.3611615245009201E-2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2"/>
        <v>24.6008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7">
        <f t="shared" si="2"/>
        <v>-3.1659882406150919E-3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2"/>
        <v>24.333400000000001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7">
        <f t="shared" si="2"/>
        <v>-1.1180679785330994E-2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2"/>
        <v>24.065999999999999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7">
        <f t="shared" si="2"/>
        <v>-8.4257206208426805E-3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7">
        <f t="shared" si="2"/>
        <v>2.8740875912408814E-2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42">-C70*(D70-E70)</f>
        <v>-3110.9999999999973</v>
      </c>
      <c r="G70" s="557">
        <f t="shared" ref="G70:G79" si="43">IF(C70=0, 0,D70*C70)</f>
        <v>88179</v>
      </c>
      <c r="H70" s="605">
        <f t="shared" ref="H70:H84" si="44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42"/>
        <v>-1812.9999999999875</v>
      </c>
      <c r="G71" s="557">
        <f t="shared" si="43"/>
        <v>84721</v>
      </c>
      <c r="H71" s="605">
        <f t="shared" si="44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42"/>
        <v>-5303.9999999999955</v>
      </c>
      <c r="G72" s="557">
        <f t="shared" si="43"/>
        <v>87975</v>
      </c>
      <c r="H72" s="605">
        <f t="shared" si="44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42"/>
        <v>2303.5000000000036</v>
      </c>
      <c r="G73" s="557">
        <f t="shared" si="43"/>
        <v>46042.899999999994</v>
      </c>
      <c r="H73" s="605">
        <f t="shared" si="44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42"/>
        <v>1305.9000000000083</v>
      </c>
      <c r="G74" s="557">
        <f t="shared" si="43"/>
        <v>49304.979999999996</v>
      </c>
      <c r="H74" s="605">
        <f t="shared" si="44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42"/>
        <v>-2283.9999999999918</v>
      </c>
      <c r="G75" s="557">
        <f t="shared" si="43"/>
        <v>96556.1</v>
      </c>
      <c r="H75" s="605">
        <f t="shared" si="44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42"/>
        <v>-2355</v>
      </c>
      <c r="G76" s="557">
        <f t="shared" si="43"/>
        <v>79834.5</v>
      </c>
      <c r="H76" s="605">
        <f t="shared" si="44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42"/>
        <v>-5211.8000000000056</v>
      </c>
      <c r="G77" s="557">
        <f t="shared" si="43"/>
        <v>85362.200000000012</v>
      </c>
      <c r="H77" s="605">
        <f t="shared" si="44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42"/>
        <v>-9899.9999999999909</v>
      </c>
      <c r="G78" s="557">
        <f t="shared" si="43"/>
        <v>99240</v>
      </c>
      <c r="H78" s="605">
        <f t="shared" si="44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42"/>
        <v>-7337.0000000000055</v>
      </c>
      <c r="G79" s="557">
        <f t="shared" si="43"/>
        <v>84653.8</v>
      </c>
      <c r="H79" s="605">
        <f t="shared" si="44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42"/>
        <v>-6779.9999999999936</v>
      </c>
      <c r="G80" s="557">
        <f t="shared" ref="G80:G107" si="45">IF(C80=0, 0,D80*C80)</f>
        <v>99120</v>
      </c>
      <c r="H80" s="605">
        <f t="shared" si="44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42"/>
        <v>-6881.5999999999967</v>
      </c>
      <c r="G81" s="557">
        <f t="shared" si="45"/>
        <v>84400.8</v>
      </c>
      <c r="H81" s="605">
        <f t="shared" si="44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42"/>
        <v>-3768.0000000000032</v>
      </c>
      <c r="G82" s="557">
        <f t="shared" si="45"/>
        <v>78798.3</v>
      </c>
      <c r="H82" s="605">
        <f t="shared" si="44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42"/>
        <v>-4301.0000000000073</v>
      </c>
      <c r="G83" s="557">
        <f t="shared" si="45"/>
        <v>84350.200000000012</v>
      </c>
      <c r="H83" s="605">
        <f t="shared" si="44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42"/>
        <v>-5211.8000000000056</v>
      </c>
      <c r="G84" s="557">
        <f t="shared" si="45"/>
        <v>84198.400000000009</v>
      </c>
      <c r="H84" s="605">
        <f t="shared" si="44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42"/>
        <v>-11782.399999999992</v>
      </c>
      <c r="G85" s="557">
        <f t="shared" si="45"/>
        <v>87105.599999999991</v>
      </c>
      <c r="H85" s="605">
        <f t="shared" ref="H85:H107" si="46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42"/>
        <v>-9968.1999999999935</v>
      </c>
      <c r="G86" s="557">
        <f t="shared" si="45"/>
        <v>84147.799999999988</v>
      </c>
      <c r="H86" s="605">
        <f t="shared" si="46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42"/>
        <v>-13054.80000000001</v>
      </c>
      <c r="G87" s="557">
        <f t="shared" si="45"/>
        <v>84097.200000000012</v>
      </c>
      <c r="H87" s="605">
        <f t="shared" si="46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42"/>
        <v>-13079.999999999998</v>
      </c>
      <c r="G88" s="557">
        <f t="shared" si="45"/>
        <v>97320</v>
      </c>
      <c r="H88" s="605">
        <f t="shared" si="46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42"/>
        <v>-13020.000000000009</v>
      </c>
      <c r="G89" s="557">
        <f t="shared" si="45"/>
        <v>100068</v>
      </c>
      <c r="H89" s="605">
        <f t="shared" si="46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42"/>
        <v>-13043.880000000006</v>
      </c>
      <c r="G90" s="557">
        <f t="shared" si="45"/>
        <v>93366.720000000001</v>
      </c>
      <c r="H90" s="605">
        <f t="shared" si="46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42"/>
        <v>-13025.958000000004</v>
      </c>
      <c r="G91" s="557">
        <f t="shared" si="45"/>
        <v>84068.358000000007</v>
      </c>
      <c r="H91" s="605">
        <f t="shared" si="46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42"/>
        <v>-11521.114000000007</v>
      </c>
      <c r="G92" s="557">
        <f t="shared" si="45"/>
        <v>83980.314000000013</v>
      </c>
      <c r="H92" s="605">
        <f t="shared" si="46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42"/>
        <v>-11410.000000000005</v>
      </c>
      <c r="G93" s="557">
        <f t="shared" si="45"/>
        <v>111790</v>
      </c>
      <c r="H93" s="605">
        <f t="shared" si="46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42"/>
        <v>-11220.000000000005</v>
      </c>
      <c r="G94" s="557">
        <f t="shared" si="45"/>
        <v>97380</v>
      </c>
      <c r="H94" s="605">
        <f t="shared" si="46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42"/>
        <v>-11211.199999999997</v>
      </c>
      <c r="G95" s="557">
        <f t="shared" si="45"/>
        <v>90191.2</v>
      </c>
      <c r="H95" s="605">
        <f t="shared" si="46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42"/>
        <v>-9664.6</v>
      </c>
      <c r="G96" s="557">
        <f t="shared" si="45"/>
        <v>83743</v>
      </c>
      <c r="H96" s="605">
        <f t="shared" si="46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42"/>
        <v>-9794.1360000000041</v>
      </c>
      <c r="G97" s="557">
        <f t="shared" si="45"/>
        <v>83720.736000000004</v>
      </c>
      <c r="H97" s="605">
        <f t="shared" si="46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42"/>
        <v>-16274.965999999995</v>
      </c>
      <c r="G98" s="557">
        <f t="shared" si="45"/>
        <v>86390.766000000003</v>
      </c>
      <c r="H98" s="605">
        <f t="shared" si="46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42"/>
        <v>-29899.999999999993</v>
      </c>
      <c r="G99" s="557">
        <f t="shared" si="45"/>
        <v>83600</v>
      </c>
      <c r="H99" s="605">
        <f t="shared" si="46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42"/>
        <v>-28718.02199999999</v>
      </c>
      <c r="G100" s="557">
        <f t="shared" si="45"/>
        <v>86367.621999999988</v>
      </c>
      <c r="H100" s="605">
        <f t="shared" si="46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42"/>
        <v>-30321.199999999997</v>
      </c>
      <c r="G101" s="557">
        <f t="shared" si="45"/>
        <v>81015.199999999997</v>
      </c>
      <c r="H101" s="605">
        <f t="shared" si="46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42"/>
        <v>-29806.800000000003</v>
      </c>
      <c r="G102" s="557">
        <f t="shared" si="45"/>
        <v>72786.8</v>
      </c>
      <c r="H102" s="605">
        <f t="shared" si="46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42"/>
        <v>-29239.199999999993</v>
      </c>
      <c r="G103" s="557">
        <f t="shared" si="45"/>
        <v>68155.199999999997</v>
      </c>
      <c r="H103" s="605">
        <f t="shared" si="46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42"/>
        <v>-30856.212000000007</v>
      </c>
      <c r="G104" s="557">
        <f t="shared" si="45"/>
        <v>86033.612000000008</v>
      </c>
      <c r="H104" s="605">
        <f t="shared" si="46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42"/>
        <v>-24651.563999999995</v>
      </c>
      <c r="G105" s="557">
        <f t="shared" si="45"/>
        <v>80248.363999999987</v>
      </c>
      <c r="H105" s="605">
        <f t="shared" si="46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42"/>
        <v>-24751.381000000001</v>
      </c>
      <c r="G106" s="557">
        <f t="shared" si="45"/>
        <v>86009.581000000006</v>
      </c>
      <c r="H106" s="605">
        <f t="shared" si="46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42"/>
        <v>-28613.610000000004</v>
      </c>
      <c r="G107" s="557">
        <f t="shared" si="45"/>
        <v>86010.11</v>
      </c>
      <c r="H107" s="605">
        <f t="shared" si="46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7">-C108*(D108-E108)</f>
        <v>-28406.616000000002</v>
      </c>
      <c r="G108" s="557">
        <f t="shared" ref="G108:G146" si="48">IF(C108=0, 0,D108*C108)</f>
        <v>85963.266000000003</v>
      </c>
      <c r="H108" s="605">
        <f t="shared" ref="H108:H146" si="49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7"/>
        <v>-27248.360000000008</v>
      </c>
      <c r="G109" s="557">
        <f t="shared" si="48"/>
        <v>85919.360000000015</v>
      </c>
      <c r="H109" s="605">
        <f t="shared" si="49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7"/>
        <v>-26871.468499999992</v>
      </c>
      <c r="G110" s="557">
        <f t="shared" si="48"/>
        <v>84298.1685</v>
      </c>
      <c r="H110" s="605">
        <f t="shared" si="49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7"/>
        <v>-24742.084500000001</v>
      </c>
      <c r="G111" s="557">
        <f t="shared" si="48"/>
        <v>70382.784499999994</v>
      </c>
      <c r="H111" s="605">
        <f t="shared" si="49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7"/>
        <v>-25084.414000000001</v>
      </c>
      <c r="G112" s="557">
        <f t="shared" si="48"/>
        <v>85258.813999999998</v>
      </c>
      <c r="H112" s="605">
        <f t="shared" si="49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7"/>
        <v>-29256.487999999998</v>
      </c>
      <c r="G113" s="557">
        <f t="shared" si="48"/>
        <v>86340.487999999998</v>
      </c>
      <c r="H113" s="605">
        <f t="shared" si="49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7"/>
        <v>-27809.620000000003</v>
      </c>
      <c r="G114" s="557">
        <f t="shared" si="48"/>
        <v>85248.82</v>
      </c>
      <c r="H114" s="605">
        <f t="shared" si="49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7"/>
        <v>-30544.820000000003</v>
      </c>
      <c r="G115" s="557">
        <f t="shared" si="48"/>
        <v>85248.82</v>
      </c>
      <c r="H115" s="605">
        <f t="shared" si="49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7"/>
        <v>-30549.887999999995</v>
      </c>
      <c r="G116" s="557">
        <f t="shared" si="48"/>
        <v>90453.887999999992</v>
      </c>
      <c r="H116" s="605">
        <f t="shared" si="49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7"/>
        <v>-28441.346000000009</v>
      </c>
      <c r="G117" s="557">
        <f t="shared" si="48"/>
        <v>85038.946000000011</v>
      </c>
      <c r="H117" s="605">
        <f t="shared" si="49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7"/>
        <v>-31628.763999999996</v>
      </c>
      <c r="G118" s="557">
        <f t="shared" si="48"/>
        <v>91224.963999999993</v>
      </c>
      <c r="H118" s="605">
        <f t="shared" si="49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7"/>
        <v>-27540.307999999997</v>
      </c>
      <c r="G119" s="557">
        <f t="shared" si="48"/>
        <v>84769.108000000007</v>
      </c>
      <c r="H119" s="605">
        <f t="shared" si="49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7"/>
        <v>-28697.508000000002</v>
      </c>
      <c r="G120" s="557">
        <f t="shared" si="48"/>
        <v>84769.108000000007</v>
      </c>
      <c r="H120" s="605">
        <f t="shared" si="49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7"/>
        <v>-24361.662</v>
      </c>
      <c r="G121" s="557">
        <f t="shared" si="48"/>
        <v>73394.262000000002</v>
      </c>
      <c r="H121" s="605">
        <f t="shared" si="49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7"/>
        <v>-23878.821999999989</v>
      </c>
      <c r="G122" s="557">
        <f t="shared" si="48"/>
        <v>84684.421999999991</v>
      </c>
      <c r="H122" s="605">
        <f t="shared" si="49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7"/>
        <v>-23451.183999999997</v>
      </c>
      <c r="G123" s="557">
        <f t="shared" si="48"/>
        <v>84572.383999999991</v>
      </c>
      <c r="H123" s="605">
        <f t="shared" si="49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7"/>
        <v>-28042.299999999996</v>
      </c>
      <c r="G124" s="557">
        <f t="shared" si="48"/>
        <v>87167.3</v>
      </c>
      <c r="H124" s="605">
        <f t="shared" si="49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7"/>
        <v>-32191.9</v>
      </c>
      <c r="G125" s="557">
        <f t="shared" si="48"/>
        <v>97191.900000000009</v>
      </c>
      <c r="H125" s="605">
        <f t="shared" si="49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7"/>
        <v>-31551.299999999996</v>
      </c>
      <c r="G126" s="557">
        <f t="shared" si="48"/>
        <v>86881.3</v>
      </c>
      <c r="H126" s="605">
        <f t="shared" si="49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7"/>
        <v>-34151.30000000001</v>
      </c>
      <c r="G127" s="557">
        <f t="shared" si="48"/>
        <v>115921.3</v>
      </c>
      <c r="H127" s="605">
        <f t="shared" si="49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7"/>
        <v>-33961.949999999997</v>
      </c>
      <c r="G128" s="557">
        <f t="shared" si="48"/>
        <v>86651.95</v>
      </c>
      <c r="H128" s="605">
        <f t="shared" si="49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7"/>
        <v>-27277.000000000004</v>
      </c>
      <c r="G129" s="557">
        <f t="shared" si="48"/>
        <v>81277.000000000015</v>
      </c>
      <c r="H129" s="605">
        <f t="shared" si="49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7"/>
        <v>-23679.899999999991</v>
      </c>
      <c r="G130" s="557">
        <f t="shared" si="48"/>
        <v>75384.899999999994</v>
      </c>
      <c r="H130" s="605">
        <f t="shared" si="49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7"/>
        <v>-23160.150000000005</v>
      </c>
      <c r="G131" s="557">
        <f t="shared" si="48"/>
        <v>75360.150000000009</v>
      </c>
      <c r="H131" s="605">
        <f t="shared" si="49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7"/>
        <v>-21580</v>
      </c>
      <c r="G132" s="557">
        <f t="shared" si="48"/>
        <v>69380</v>
      </c>
      <c r="H132" s="605">
        <f t="shared" si="49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7"/>
        <v>-20050.800000000003</v>
      </c>
      <c r="G133" s="557">
        <f t="shared" si="48"/>
        <v>69290.8</v>
      </c>
      <c r="H133" s="605">
        <f t="shared" si="49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7"/>
        <v>-16837.537500000002</v>
      </c>
      <c r="G134" s="557">
        <f t="shared" si="48"/>
        <v>61016.287500000006</v>
      </c>
      <c r="H134" s="605">
        <f t="shared" si="49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7"/>
        <v>-17476.399999999998</v>
      </c>
      <c r="G135" s="557">
        <f t="shared" si="48"/>
        <v>68916.399999999994</v>
      </c>
      <c r="H135" s="605">
        <f t="shared" si="49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7"/>
        <v>-18696.400000000005</v>
      </c>
      <c r="G136" s="557">
        <f t="shared" si="48"/>
        <v>68736.400000000009</v>
      </c>
      <c r="H136" s="605">
        <f t="shared" si="49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7"/>
        <v>-20214.768</v>
      </c>
      <c r="G137" s="557">
        <f t="shared" si="48"/>
        <v>78001.168000000005</v>
      </c>
      <c r="H137" s="605">
        <f t="shared" si="49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7"/>
        <v>-21262.920000000002</v>
      </c>
      <c r="G138" s="557">
        <f t="shared" si="48"/>
        <v>78002.12</v>
      </c>
      <c r="H138" s="605">
        <f t="shared" si="49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7"/>
        <v>-20999.216</v>
      </c>
      <c r="G139" s="557">
        <f t="shared" si="48"/>
        <v>77881.216</v>
      </c>
      <c r="H139" s="605">
        <f t="shared" si="49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7"/>
        <v>-19042.620000000006</v>
      </c>
      <c r="G140" s="557">
        <f t="shared" si="48"/>
        <v>75714.62000000001</v>
      </c>
      <c r="H140" s="605">
        <f t="shared" si="49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7"/>
        <v>-17040.800000000003</v>
      </c>
      <c r="G141" s="557">
        <f t="shared" si="48"/>
        <v>68040.800000000003</v>
      </c>
      <c r="H141" s="605">
        <f t="shared" si="49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7"/>
        <v>-12255.250000000002</v>
      </c>
      <c r="G142" s="557">
        <f t="shared" si="48"/>
        <v>47380.250000000007</v>
      </c>
      <c r="H142" s="605">
        <f t="shared" si="49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7"/>
        <v>-13580.100000000006</v>
      </c>
      <c r="G143" s="557">
        <f t="shared" si="48"/>
        <v>54140.100000000006</v>
      </c>
      <c r="H143" s="605">
        <f t="shared" si="49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7"/>
        <v>-13760.25</v>
      </c>
      <c r="G144" s="557">
        <f t="shared" si="48"/>
        <v>60870.25</v>
      </c>
      <c r="H144" s="605">
        <f t="shared" si="49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7"/>
        <v>-14250</v>
      </c>
      <c r="G145" s="557">
        <f t="shared" si="48"/>
        <v>67530</v>
      </c>
      <c r="H145" s="605">
        <f t="shared" si="49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7"/>
        <v>-19047.14</v>
      </c>
      <c r="G146" s="557">
        <f t="shared" si="48"/>
        <v>77261.94</v>
      </c>
      <c r="H146" s="605">
        <f t="shared" si="49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50">-C147*(D147-E147)</f>
        <v>-19222.143999999993</v>
      </c>
      <c r="G147" s="557">
        <f t="shared" ref="G147:G194" si="51">IF(C147=0, 0,D147*C147)</f>
        <v>83551.944000000003</v>
      </c>
      <c r="H147" s="605">
        <f t="shared" ref="H147:H194" si="52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50"/>
        <v>-15240.149999999998</v>
      </c>
      <c r="G148" s="557">
        <f t="shared" si="51"/>
        <v>73695.149999999994</v>
      </c>
      <c r="H148" s="605">
        <f t="shared" si="52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50"/>
        <v>-14340.15</v>
      </c>
      <c r="G149" s="557">
        <f t="shared" si="51"/>
        <v>73695.149999999994</v>
      </c>
      <c r="H149" s="605">
        <f t="shared" si="52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50"/>
        <v>-11794.000000000004</v>
      </c>
      <c r="G150" s="557">
        <f t="shared" si="51"/>
        <v>66834</v>
      </c>
      <c r="H150" s="605">
        <f t="shared" si="52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50"/>
        <v>-11115.000000000004</v>
      </c>
      <c r="G151" s="557">
        <f t="shared" si="51"/>
        <v>73035</v>
      </c>
      <c r="H151" s="605">
        <f t="shared" si="52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50"/>
        <v>-16785.000000000004</v>
      </c>
      <c r="G152" s="557">
        <f t="shared" si="51"/>
        <v>73035</v>
      </c>
      <c r="H152" s="605">
        <f t="shared" si="52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50"/>
        <v>-19431.5</v>
      </c>
      <c r="G153" s="557">
        <f t="shared" si="51"/>
        <v>78981.5</v>
      </c>
      <c r="H153" s="605">
        <f t="shared" si="52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50"/>
        <v>-17741.700000000012</v>
      </c>
      <c r="G154" s="557">
        <f t="shared" si="51"/>
        <v>72641.700000000012</v>
      </c>
      <c r="H154" s="605">
        <f t="shared" si="52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50"/>
        <v>-15851.700000000012</v>
      </c>
      <c r="G155" s="557">
        <f t="shared" si="51"/>
        <v>72641.700000000012</v>
      </c>
      <c r="H155" s="605">
        <f t="shared" si="52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50"/>
        <v>-15763.5</v>
      </c>
      <c r="G156" s="557">
        <f t="shared" si="51"/>
        <v>72643.5</v>
      </c>
      <c r="H156" s="605">
        <f t="shared" si="52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50"/>
        <v>-13333.500000000004</v>
      </c>
      <c r="G157" s="557">
        <f t="shared" si="51"/>
        <v>72643.5</v>
      </c>
      <c r="H157" s="605">
        <f t="shared" si="52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50"/>
        <v>-10052</v>
      </c>
      <c r="G158" s="557">
        <f t="shared" si="51"/>
        <v>65732</v>
      </c>
      <c r="H158" s="605">
        <f t="shared" si="52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50"/>
        <v>-7249.2800000000043</v>
      </c>
      <c r="G159" s="557">
        <f t="shared" si="51"/>
        <v>54193.280000000006</v>
      </c>
      <c r="H159" s="605">
        <f t="shared" si="52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50"/>
        <v>-8771.3200000000015</v>
      </c>
      <c r="G160" s="557">
        <f t="shared" si="51"/>
        <v>57017.32</v>
      </c>
      <c r="H160" s="605">
        <f t="shared" si="52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50"/>
        <v>-10069.200000000003</v>
      </c>
      <c r="G161" s="557">
        <f t="shared" si="51"/>
        <v>65309.200000000004</v>
      </c>
      <c r="H161" s="605">
        <f t="shared" si="52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50"/>
        <v>-10289.249999999993</v>
      </c>
      <c r="G162" s="557">
        <f t="shared" si="51"/>
        <v>72119.25</v>
      </c>
      <c r="H162" s="605">
        <f t="shared" si="52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50"/>
        <v>-11755.169999999996</v>
      </c>
      <c r="G163" s="557">
        <f t="shared" si="51"/>
        <v>74735.17</v>
      </c>
      <c r="H163" s="605">
        <f t="shared" si="52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50"/>
        <v>-8821.7999999999993</v>
      </c>
      <c r="G164" s="557">
        <f t="shared" si="51"/>
        <v>71956.800000000003</v>
      </c>
      <c r="H164" s="605">
        <f t="shared" si="52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50"/>
        <v>-6552.0000000000064</v>
      </c>
      <c r="G165" s="557">
        <f t="shared" si="51"/>
        <v>64632.000000000007</v>
      </c>
      <c r="H165" s="605">
        <f t="shared" si="52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50"/>
        <v>-7832.0000000000082</v>
      </c>
      <c r="G166" s="557">
        <f t="shared" si="51"/>
        <v>64632.000000000007</v>
      </c>
      <c r="H166" s="605">
        <f t="shared" si="52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50"/>
        <v>-3677.4000000000024</v>
      </c>
      <c r="G167" s="557">
        <f t="shared" si="51"/>
        <v>34737.4</v>
      </c>
      <c r="H167" s="605">
        <f t="shared" si="52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50"/>
        <v>-3622.5999999999985</v>
      </c>
      <c r="G168" s="557">
        <f t="shared" si="51"/>
        <v>34662.6</v>
      </c>
      <c r="H168" s="605">
        <f t="shared" si="52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50"/>
        <v>-3122.5999999999985</v>
      </c>
      <c r="G169" s="557">
        <f t="shared" si="51"/>
        <v>34662.6</v>
      </c>
      <c r="H169" s="605">
        <f t="shared" si="52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50"/>
        <v>-2162.5999999999976</v>
      </c>
      <c r="G170" s="557">
        <f t="shared" si="51"/>
        <v>34662.6</v>
      </c>
      <c r="H170" s="605">
        <f t="shared" si="52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50"/>
        <v>-2282.5999999999949</v>
      </c>
      <c r="G171" s="557">
        <f t="shared" si="51"/>
        <v>34662.6</v>
      </c>
      <c r="H171" s="605">
        <f t="shared" si="52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50"/>
        <v>-2262.599999999999</v>
      </c>
      <c r="G172" s="557">
        <f t="shared" si="51"/>
        <v>34662.6</v>
      </c>
      <c r="H172" s="605">
        <f t="shared" si="52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50"/>
        <v>-842.59999999999741</v>
      </c>
      <c r="G173" s="557">
        <f t="shared" si="51"/>
        <v>34662.6</v>
      </c>
      <c r="H173" s="605">
        <f t="shared" si="52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50"/>
        <v>-1182.6000000000008</v>
      </c>
      <c r="G174" s="557">
        <f t="shared" si="51"/>
        <v>34662.6</v>
      </c>
      <c r="H174" s="605">
        <f t="shared" si="52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50"/>
        <v>-1262.599999999999</v>
      </c>
      <c r="G175" s="557">
        <f t="shared" si="51"/>
        <v>34662.6</v>
      </c>
      <c r="H175" s="605">
        <f t="shared" si="52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50"/>
        <v>-527.79999999999916</v>
      </c>
      <c r="G176" s="557">
        <f t="shared" si="51"/>
        <v>34547.800000000003</v>
      </c>
      <c r="H176" s="605">
        <f t="shared" si="52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50"/>
        <v>-148.00000000000324</v>
      </c>
      <c r="G177" s="557">
        <f t="shared" si="51"/>
        <v>34468</v>
      </c>
      <c r="H177" s="605">
        <f t="shared" si="52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50"/>
        <v>421.79999999999751</v>
      </c>
      <c r="G178" s="557">
        <f t="shared" si="51"/>
        <v>25753.200000000001</v>
      </c>
      <c r="H178" s="605">
        <f t="shared" si="52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50"/>
        <v>-655.79999999999927</v>
      </c>
      <c r="G179" s="557">
        <f t="shared" si="51"/>
        <v>34275.799999999996</v>
      </c>
      <c r="H179" s="605">
        <f t="shared" si="52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50"/>
        <v>24.200000000000443</v>
      </c>
      <c r="G180" s="557">
        <f t="shared" si="51"/>
        <v>34275.799999999996</v>
      </c>
      <c r="H180" s="605">
        <f t="shared" si="52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50"/>
        <v>-748.650000000001</v>
      </c>
      <c r="G181" s="557">
        <f t="shared" si="51"/>
        <v>35923.65</v>
      </c>
      <c r="H181" s="605">
        <f t="shared" si="52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50"/>
        <v>-370.65000000000163</v>
      </c>
      <c r="G182" s="557">
        <f t="shared" si="51"/>
        <v>35923.65</v>
      </c>
      <c r="H182" s="605">
        <f t="shared" si="52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50"/>
        <v>721.34999999999752</v>
      </c>
      <c r="G183" s="557">
        <f t="shared" si="51"/>
        <v>35923.65</v>
      </c>
      <c r="H183" s="605">
        <f t="shared" si="52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50"/>
        <v>784.34999999999991</v>
      </c>
      <c r="G184" s="557">
        <f t="shared" si="51"/>
        <v>35923.65</v>
      </c>
      <c r="H184" s="605">
        <f t="shared" si="52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50"/>
        <v>-328.71300000000014</v>
      </c>
      <c r="G185" s="557">
        <f t="shared" si="51"/>
        <v>35923.712999999996</v>
      </c>
      <c r="H185" s="605">
        <f t="shared" si="52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50"/>
        <v>1147.1040000000016</v>
      </c>
      <c r="G186" s="557">
        <f t="shared" si="51"/>
        <v>27108.895999999997</v>
      </c>
      <c r="H186" s="605">
        <f t="shared" si="52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50"/>
        <v>1035.1040000000012</v>
      </c>
      <c r="G187" s="557">
        <f t="shared" si="51"/>
        <v>27108.895999999997</v>
      </c>
      <c r="H187" s="605">
        <f t="shared" si="52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50"/>
        <v>1691.1040000000014</v>
      </c>
      <c r="G188" s="557">
        <f t="shared" si="51"/>
        <v>27108.895999999997</v>
      </c>
      <c r="H188" s="605">
        <f t="shared" si="52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50"/>
        <v>829.27800000000434</v>
      </c>
      <c r="G189" s="557">
        <f t="shared" si="51"/>
        <v>30562.721999999998</v>
      </c>
      <c r="H189" s="605">
        <f t="shared" si="52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50"/>
        <v>1441.2780000000041</v>
      </c>
      <c r="G190" s="557">
        <f t="shared" si="51"/>
        <v>30562.721999999998</v>
      </c>
      <c r="H190" s="605">
        <f t="shared" si="52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50"/>
        <v>1621.2799999999988</v>
      </c>
      <c r="G191" s="557">
        <f t="shared" si="51"/>
        <v>33978.720000000001</v>
      </c>
      <c r="H191" s="605">
        <f t="shared" si="52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50"/>
        <v>1421.2799999999959</v>
      </c>
      <c r="G192" s="557">
        <f t="shared" si="51"/>
        <v>33978.720000000001</v>
      </c>
      <c r="H192" s="605">
        <f t="shared" si="52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50"/>
        <v>987.2939999999993</v>
      </c>
      <c r="G193" s="557">
        <f t="shared" si="51"/>
        <v>37314.705999999998</v>
      </c>
      <c r="H193" s="605">
        <f t="shared" si="52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50"/>
        <v>563.20000000000186</v>
      </c>
      <c r="G194" s="557">
        <f t="shared" si="51"/>
        <v>33866.799999999996</v>
      </c>
      <c r="H194" s="605">
        <f t="shared" si="52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53">-C195*(D195-E195)</f>
        <v>13.200000000004763</v>
      </c>
      <c r="G195" s="557">
        <f t="shared" ref="G195:G200" si="54">IF(C195=0, 0,D195*C195)</f>
        <v>33866.799999999996</v>
      </c>
      <c r="H195" s="605">
        <f t="shared" ref="H195:H200" si="55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53"/>
        <v>1215.1259999999966</v>
      </c>
      <c r="G196" s="557">
        <f t="shared" si="54"/>
        <v>30356.874000000003</v>
      </c>
      <c r="H196" s="605">
        <f t="shared" si="55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53"/>
        <v>1490.8199999999993</v>
      </c>
      <c r="G197" s="557">
        <f t="shared" si="54"/>
        <v>16149.18</v>
      </c>
      <c r="H197" s="605">
        <f t="shared" si="55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53"/>
        <v>1396.8179999999988</v>
      </c>
      <c r="G198" s="557">
        <f t="shared" si="54"/>
        <v>30157.182000000004</v>
      </c>
      <c r="H198" s="605">
        <f t="shared" si="55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53"/>
        <v>1418.8200000000038</v>
      </c>
      <c r="G199" s="557">
        <f t="shared" si="54"/>
        <v>33641.18</v>
      </c>
      <c r="H199" s="605">
        <f t="shared" si="55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53"/>
        <v>894.66600000000085</v>
      </c>
      <c r="G200" s="557">
        <f t="shared" si="54"/>
        <v>33505.333999999995</v>
      </c>
      <c r="H200" s="605">
        <f t="shared" si="55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6">-C203*(D203-E203)</f>
        <v>-135.39999999999708</v>
      </c>
      <c r="G203" s="557">
        <f t="shared" ref="G203:G214" si="57">IF(C203=0, 0,D203*C203)</f>
        <v>33485.4</v>
      </c>
      <c r="H203" s="605">
        <f t="shared" ref="H203:H214" si="58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6"/>
        <v>-85.39999999999992</v>
      </c>
      <c r="G204" s="557">
        <f t="shared" si="57"/>
        <v>33445.4</v>
      </c>
      <c r="H204" s="605">
        <f t="shared" si="58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6"/>
        <v>6304.4477999999999</v>
      </c>
      <c r="G205" s="557">
        <f t="shared" si="57"/>
        <v>29929.552199999998</v>
      </c>
      <c r="H205" s="605">
        <f t="shared" si="58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6"/>
        <v>6185.8829999999971</v>
      </c>
      <c r="G206" s="557">
        <f t="shared" si="57"/>
        <v>26913.117000000002</v>
      </c>
      <c r="H206" s="605">
        <f t="shared" si="58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6"/>
        <v>3488.9400000000032</v>
      </c>
      <c r="G207" s="557">
        <f t="shared" si="57"/>
        <v>29775.059999999998</v>
      </c>
      <c r="H207" s="605">
        <f t="shared" si="58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6"/>
        <v>3544.800000000002</v>
      </c>
      <c r="G208" s="557">
        <f t="shared" si="57"/>
        <v>33415.199999999997</v>
      </c>
      <c r="H208" s="605">
        <f t="shared" si="58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6"/>
        <v>4164.8400000000011</v>
      </c>
      <c r="G209" s="557">
        <f t="shared" si="57"/>
        <v>29657.159999999996</v>
      </c>
      <c r="H209" s="605">
        <f t="shared" si="58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6"/>
        <v>4696.7399999999952</v>
      </c>
      <c r="G210" s="557">
        <f t="shared" si="57"/>
        <v>29611.260000000002</v>
      </c>
      <c r="H210" s="605">
        <f t="shared" si="58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6"/>
        <v>6995.4000000000015</v>
      </c>
      <c r="G211" s="557">
        <f t="shared" si="57"/>
        <v>13444.599999999999</v>
      </c>
      <c r="H211" s="605">
        <f t="shared" si="58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6"/>
        <v>6822.3599999999979</v>
      </c>
      <c r="G212" s="557">
        <f t="shared" si="57"/>
        <v>29213.640000000003</v>
      </c>
      <c r="H212" s="605">
        <f t="shared" si="58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6"/>
        <v>6817.7999999999993</v>
      </c>
      <c r="G213" s="557">
        <f t="shared" si="57"/>
        <v>26215.200000000001</v>
      </c>
      <c r="H213" s="605">
        <f t="shared" si="58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6"/>
        <v>7021.4999999999991</v>
      </c>
      <c r="G214" s="557">
        <f t="shared" si="57"/>
        <v>24180</v>
      </c>
      <c r="H214" s="605">
        <f t="shared" si="58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9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60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9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60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9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60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9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60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9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60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9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60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9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60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9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60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9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60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9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60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9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60"/>
        <v>1795</v>
      </c>
      <c r="G243" s="708">
        <v>42314</v>
      </c>
      <c r="H243" s="260">
        <v>2200</v>
      </c>
      <c r="I243" s="261">
        <v>17.55</v>
      </c>
      <c r="J243" s="261">
        <v>0.77</v>
      </c>
      <c r="K243" s="261">
        <f t="shared" si="59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60"/>
        <v>1241.5</v>
      </c>
      <c r="G244" s="708"/>
      <c r="H244" s="260">
        <v>190</v>
      </c>
      <c r="I244" s="261">
        <v>17.55</v>
      </c>
      <c r="J244" s="261">
        <v>0</v>
      </c>
      <c r="K244" s="261">
        <f t="shared" si="59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60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9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60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9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60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9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60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9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60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9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60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9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60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9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60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9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60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9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60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9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60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9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60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9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60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9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60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9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60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9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60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9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60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9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60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9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60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9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60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9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60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9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60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9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60"/>
        <v>1610.0000000000002</v>
      </c>
      <c r="G267" s="708">
        <v>42447</v>
      </c>
      <c r="H267" s="266">
        <v>355</v>
      </c>
      <c r="I267" s="261">
        <v>11.13</v>
      </c>
      <c r="J267" s="261">
        <v>0.12</v>
      </c>
      <c r="K267" s="261">
        <f t="shared" si="59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60"/>
        <v>13119.999999999998</v>
      </c>
      <c r="G268" s="708"/>
      <c r="H268" s="266">
        <v>40</v>
      </c>
      <c r="I268" s="261">
        <v>11.13</v>
      </c>
      <c r="J268" s="261">
        <v>0</v>
      </c>
      <c r="K268" s="261">
        <f t="shared" si="59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60"/>
        <v>7900</v>
      </c>
      <c r="G269" s="708"/>
      <c r="H269" s="266">
        <v>105</v>
      </c>
      <c r="I269" s="261">
        <v>11.13</v>
      </c>
      <c r="J269" s="261">
        <v>0</v>
      </c>
      <c r="K269" s="261">
        <f t="shared" si="59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60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9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60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9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60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9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60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9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60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9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60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9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60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9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60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9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60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9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60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9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60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9"/>
        <v>19519.57</v>
      </c>
      <c r="L280" s="260"/>
      <c r="M280" s="260"/>
    </row>
    <row r="281" spans="1:13" x14ac:dyDescent="0.25">
      <c r="A281" s="260"/>
      <c r="B281" s="707">
        <v>42317</v>
      </c>
      <c r="C281" s="260">
        <v>190</v>
      </c>
      <c r="D281" s="261">
        <v>17.100000000000001</v>
      </c>
      <c r="E281" s="261">
        <v>0</v>
      </c>
      <c r="F281" s="261">
        <f t="shared" si="60"/>
        <v>3249.0000000000005</v>
      </c>
      <c r="G281" s="708">
        <v>42510</v>
      </c>
      <c r="H281" s="266">
        <v>240</v>
      </c>
      <c r="I281" s="261">
        <v>10.75</v>
      </c>
      <c r="J281" s="261">
        <v>0.12</v>
      </c>
      <c r="K281" s="261">
        <f t="shared" si="59"/>
        <v>2579.88</v>
      </c>
      <c r="L281" s="260"/>
      <c r="M281" s="260"/>
    </row>
    <row r="282" spans="1:13" x14ac:dyDescent="0.25">
      <c r="A282" s="260"/>
      <c r="B282" s="707"/>
      <c r="C282" s="260">
        <v>2</v>
      </c>
      <c r="D282" s="261">
        <v>17.100000000000001</v>
      </c>
      <c r="E282" s="261">
        <v>0</v>
      </c>
      <c r="F282" s="261">
        <f t="shared" si="60"/>
        <v>34.200000000000003</v>
      </c>
      <c r="G282" s="708"/>
      <c r="H282" s="266">
        <v>260</v>
      </c>
      <c r="I282" s="261">
        <v>10.75</v>
      </c>
      <c r="J282" s="261">
        <v>0</v>
      </c>
      <c r="K282" s="261">
        <f t="shared" si="59"/>
        <v>2795</v>
      </c>
      <c r="L282" s="260"/>
      <c r="M282" s="260"/>
    </row>
    <row r="283" spans="1:13" x14ac:dyDescent="0.25">
      <c r="A283" s="260"/>
      <c r="B283" s="707">
        <v>42318</v>
      </c>
      <c r="C283" s="260">
        <v>8</v>
      </c>
      <c r="D283" s="261">
        <v>16.989999999999998</v>
      </c>
      <c r="E283" s="261">
        <v>0</v>
      </c>
      <c r="F283" s="261">
        <f t="shared" si="60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9"/>
        <v>5684.88</v>
      </c>
      <c r="L283" s="260"/>
      <c r="M283" s="260"/>
    </row>
    <row r="284" spans="1:13" x14ac:dyDescent="0.25">
      <c r="A284" s="260"/>
      <c r="B284" s="707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9"/>
        <v>5769.87</v>
      </c>
      <c r="L284" s="260"/>
      <c r="M284" s="260"/>
    </row>
    <row r="285" spans="1:13" x14ac:dyDescent="0.25">
      <c r="A285" s="260"/>
      <c r="B285" s="707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9"/>
        <v>5879.87</v>
      </c>
      <c r="L285" s="260"/>
      <c r="M285" s="260"/>
    </row>
    <row r="286" spans="1:13" x14ac:dyDescent="0.25">
      <c r="A286" s="260"/>
      <c r="B286" s="707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9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61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9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61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9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61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9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61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9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61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61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61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61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61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61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61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61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61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61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61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61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61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61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61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61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61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61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61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61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61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61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61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61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61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61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61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61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61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61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61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09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61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09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61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09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61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61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61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61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61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61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61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61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61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61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61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61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61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61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61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61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61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62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61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62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61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62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61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62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61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62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61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62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61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62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61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61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61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61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63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64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63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64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63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64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63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64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63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64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63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64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63"/>
        <v>7224.84</v>
      </c>
      <c r="L356" s="260"/>
      <c r="M356" s="710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64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63"/>
        <v>7439.84</v>
      </c>
      <c r="L357" s="260"/>
      <c r="M357" s="710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64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63"/>
        <v>7489.84</v>
      </c>
      <c r="L358" s="260"/>
      <c r="M358" s="710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64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63"/>
        <v>7739.83</v>
      </c>
      <c r="L359" s="260"/>
      <c r="M359" s="710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64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63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64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63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64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63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64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63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64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63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64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63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64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63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64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63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64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63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64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63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64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63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64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63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64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63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64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63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64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63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64"/>
        <v>0</v>
      </c>
      <c r="G375" s="706" t="s">
        <v>326</v>
      </c>
      <c r="H375" s="260">
        <v>100</v>
      </c>
      <c r="I375" s="261">
        <v>19.68</v>
      </c>
      <c r="J375" s="261">
        <v>0.04</v>
      </c>
      <c r="K375" s="261">
        <f t="shared" si="63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64"/>
        <v>0</v>
      </c>
      <c r="G376" s="706"/>
      <c r="H376" s="260">
        <v>200</v>
      </c>
      <c r="I376" s="261">
        <v>19.88</v>
      </c>
      <c r="J376" s="261">
        <v>0.09</v>
      </c>
      <c r="K376" s="261">
        <f t="shared" si="63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64"/>
        <v>0</v>
      </c>
      <c r="G377" s="706"/>
      <c r="H377" s="260">
        <v>200</v>
      </c>
      <c r="I377" s="261">
        <v>20.32</v>
      </c>
      <c r="J377" s="261">
        <v>0.09</v>
      </c>
      <c r="K377" s="261">
        <f t="shared" si="63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64"/>
        <v>0</v>
      </c>
      <c r="G378" s="706"/>
      <c r="H378" s="260">
        <v>300</v>
      </c>
      <c r="I378" s="261">
        <v>20.53</v>
      </c>
      <c r="J378" s="261">
        <v>0.13</v>
      </c>
      <c r="K378" s="261">
        <f t="shared" si="63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63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63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63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63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65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65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65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65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65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65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6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6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6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6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6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M356:M359"/>
    <mergeCell ref="G243:G244"/>
    <mergeCell ref="G267:G269"/>
    <mergeCell ref="O44:P44"/>
    <mergeCell ref="G13:G14"/>
    <mergeCell ref="G375:G378"/>
    <mergeCell ref="B281:B282"/>
    <mergeCell ref="G281:G282"/>
    <mergeCell ref="B283:B286"/>
    <mergeCell ref="A322:A324"/>
  </mergeCells>
  <conditionalFormatting sqref="P16:P28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87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49" priority="85">
      <formula>F70&gt;0</formula>
    </cfRule>
    <cfRule type="expression" dxfId="648" priority="86">
      <formula>F70&lt;0</formula>
    </cfRule>
  </conditionalFormatting>
  <conditionalFormatting sqref="H70:H81">
    <cfRule type="expression" dxfId="647" priority="77">
      <formula>H70&gt;0</formula>
    </cfRule>
    <cfRule type="expression" dxfId="646" priority="78">
      <formula>H70&lt;0</formula>
    </cfRule>
  </conditionalFormatting>
  <conditionalFormatting sqref="H82">
    <cfRule type="expression" dxfId="645" priority="67">
      <formula>H82&gt;0</formula>
    </cfRule>
    <cfRule type="expression" dxfId="644" priority="68">
      <formula>H82&lt;0</formula>
    </cfRule>
  </conditionalFormatting>
  <conditionalFormatting sqref="H83">
    <cfRule type="expression" dxfId="643" priority="63">
      <formula>H83&gt;0</formula>
    </cfRule>
    <cfRule type="expression" dxfId="642" priority="64">
      <formula>H83&lt;0</formula>
    </cfRule>
  </conditionalFormatting>
  <conditionalFormatting sqref="H84:H89">
    <cfRule type="expression" dxfId="641" priority="59">
      <formula>H84&gt;0</formula>
    </cfRule>
    <cfRule type="expression" dxfId="640" priority="60">
      <formula>H84&lt;0</formula>
    </cfRule>
  </conditionalFormatting>
  <conditionalFormatting sqref="Q8">
    <cfRule type="expression" dxfId="639" priority="43">
      <formula>Q8&gt;0</formula>
    </cfRule>
    <cfRule type="expression" dxfId="638" priority="44">
      <formula>Q8&lt;0</formula>
    </cfRule>
  </conditionalFormatting>
  <conditionalFormatting sqref="Q7">
    <cfRule type="expression" dxfId="637" priority="45">
      <formula>Q7&gt;0</formula>
    </cfRule>
    <cfRule type="expression" dxfId="636" priority="46">
      <formula>Q7&lt;0</formula>
    </cfRule>
  </conditionalFormatting>
  <conditionalFormatting sqref="F201 H201">
    <cfRule type="expression" dxfId="635" priority="41">
      <formula>F201&gt;0</formula>
    </cfRule>
    <cfRule type="expression" dxfId="634" priority="42">
      <formula>F201&lt;0</formula>
    </cfRule>
  </conditionalFormatting>
  <conditionalFormatting sqref="F30:F61">
    <cfRule type="expression" dxfId="633" priority="39">
      <formula>F30&gt;0</formula>
    </cfRule>
    <cfRule type="expression" dxfId="632" priority="40">
      <formula>F30&lt;0</formula>
    </cfRule>
  </conditionalFormatting>
  <conditionalFormatting sqref="H30:H61">
    <cfRule type="expression" dxfId="631" priority="37">
      <formula>H30&gt;0</formula>
    </cfRule>
    <cfRule type="expression" dxfId="630" priority="38">
      <formula>H30&lt;0</formula>
    </cfRule>
  </conditionalFormatting>
  <conditionalFormatting sqref="Q10">
    <cfRule type="expression" dxfId="629" priority="35">
      <formula>Q10&gt;0</formula>
    </cfRule>
    <cfRule type="expression" dxfId="628" priority="36">
      <formula>Q10&lt;0</formula>
    </cfRule>
  </conditionalFormatting>
  <conditionalFormatting sqref="J37">
    <cfRule type="expression" dxfId="627" priority="33">
      <formula>J37&gt;0</formula>
    </cfRule>
    <cfRule type="expression" dxfId="626" priority="34">
      <formula>J37&lt;0</formula>
    </cfRule>
  </conditionalFormatting>
  <conditionalFormatting sqref="J43:J44">
    <cfRule type="expression" dxfId="625" priority="31">
      <formula>J43&gt;0</formula>
    </cfRule>
    <cfRule type="expression" dxfId="624" priority="32">
      <formula>J43&lt;0</formula>
    </cfRule>
  </conditionalFormatting>
  <conditionalFormatting sqref="Q9">
    <cfRule type="expression" dxfId="623" priority="29">
      <formula>Q9&gt;0</formula>
    </cfRule>
    <cfRule type="expression" dxfId="622" priority="30">
      <formula>Q9&lt;0</formula>
    </cfRule>
  </conditionalFormatting>
  <conditionalFormatting sqref="J45">
    <cfRule type="expression" dxfId="621" priority="27">
      <formula>J45&gt;0</formula>
    </cfRule>
    <cfRule type="expression" dxfId="620" priority="28">
      <formula>J45&lt;0</formula>
    </cfRule>
  </conditionalFormatting>
  <conditionalFormatting sqref="J46:J48 J50:J53">
    <cfRule type="expression" dxfId="619" priority="25">
      <formula>J46&gt;0</formula>
    </cfRule>
    <cfRule type="expression" dxfId="618" priority="26">
      <formula>J46&lt;0</formula>
    </cfRule>
  </conditionalFormatting>
  <conditionalFormatting sqref="K37">
    <cfRule type="expression" dxfId="617" priority="23">
      <formula>K37&gt;0</formula>
    </cfRule>
    <cfRule type="expression" dxfId="616" priority="24">
      <formula>K37&lt;0</formula>
    </cfRule>
  </conditionalFormatting>
  <conditionalFormatting sqref="K43:K44">
    <cfRule type="expression" dxfId="615" priority="21">
      <formula>K43&gt;0</formula>
    </cfRule>
    <cfRule type="expression" dxfId="614" priority="22">
      <formula>K43&lt;0</formula>
    </cfRule>
  </conditionalFormatting>
  <conditionalFormatting sqref="K45">
    <cfRule type="expression" dxfId="613" priority="19">
      <formula>K45&gt;0</formula>
    </cfRule>
    <cfRule type="expression" dxfId="612" priority="20">
      <formula>K45&lt;0</formula>
    </cfRule>
  </conditionalFormatting>
  <conditionalFormatting sqref="K46:K53">
    <cfRule type="expression" dxfId="611" priority="17">
      <formula>K46&gt;0</formula>
    </cfRule>
    <cfRule type="expression" dxfId="610" priority="18">
      <formula>K46&lt;0</formula>
    </cfRule>
  </conditionalFormatting>
  <conditionalFormatting sqref="L37">
    <cfRule type="expression" dxfId="609" priority="15">
      <formula>L37&gt;0</formula>
    </cfRule>
    <cfRule type="expression" dxfId="608" priority="16">
      <formula>L37&lt;0</formula>
    </cfRule>
  </conditionalFormatting>
  <conditionalFormatting sqref="L43:L44">
    <cfRule type="expression" dxfId="607" priority="13">
      <formula>L43&gt;0</formula>
    </cfRule>
    <cfRule type="expression" dxfId="606" priority="14">
      <formula>L43&lt;0</formula>
    </cfRule>
  </conditionalFormatting>
  <conditionalFormatting sqref="L45">
    <cfRule type="expression" dxfId="605" priority="11">
      <formula>L45&gt;0</formula>
    </cfRule>
    <cfRule type="expression" dxfId="604" priority="12">
      <formula>L45&lt;0</formula>
    </cfRule>
  </conditionalFormatting>
  <conditionalFormatting sqref="L46:L53">
    <cfRule type="expression" dxfId="603" priority="9">
      <formula>L46&gt;0</formula>
    </cfRule>
    <cfRule type="expression" dxfId="602" priority="10">
      <formula>L46&lt;0</formula>
    </cfRule>
  </conditionalFormatting>
  <conditionalFormatting sqref="K54">
    <cfRule type="expression" dxfId="601" priority="7">
      <formula>K54&gt;0</formula>
    </cfRule>
    <cfRule type="expression" dxfId="600" priority="8">
      <formula>K54&lt;0</formula>
    </cfRule>
  </conditionalFormatting>
  <conditionalFormatting sqref="L54:L55">
    <cfRule type="expression" dxfId="599" priority="5">
      <formula>L54&gt;0</formula>
    </cfRule>
    <cfRule type="expression" dxfId="598" priority="6">
      <formula>L54&lt;0</formula>
    </cfRule>
  </conditionalFormatting>
  <conditionalFormatting sqref="K55">
    <cfRule type="expression" dxfId="597" priority="3">
      <formula>K55&gt;0</formula>
    </cfRule>
    <cfRule type="expression" dxfId="596" priority="4">
      <formula>K55&lt;0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7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49.64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7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49.64</v>
      </c>
      <c r="R4" s="517">
        <v>-8.0000000000000002E-3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7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7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7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7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7">
        <f t="shared" si="1"/>
        <v>1.3129102844638973E-2</v>
      </c>
    </row>
    <row r="9" spans="1:31" x14ac:dyDescent="0.25">
      <c r="O9" s="11" t="s">
        <v>213</v>
      </c>
      <c r="Q9" s="137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7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7">
        <f t="shared" si="1"/>
        <v>-9.7446891444162853E-3</v>
      </c>
    </row>
    <row r="11" spans="1:31" x14ac:dyDescent="0.25">
      <c r="O11" s="11" t="s">
        <v>178</v>
      </c>
      <c r="P11" s="34"/>
      <c r="Q11" s="137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7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7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7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7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7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7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7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7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7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7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7">
        <f t="shared" si="1"/>
        <v>-1.5715948777648481E-2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7">
        <f t="shared" si="1"/>
        <v>1.1655011655011815E-3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7">
        <f t="shared" si="1"/>
        <v>-1.6243072807185177E-2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7">
        <f t="shared" si="1"/>
        <v>-3.0925925925925912E-2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7">
        <f t="shared" si="1"/>
        <v>5.2122114668653463E-3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7">
        <f t="shared" si="1"/>
        <v>9.3161915408979112E-4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7">
        <f t="shared" si="1"/>
        <v>1.8406072106261773E-2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7">
        <f t="shared" si="1"/>
        <v>-3.5923615050104107E-3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7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7">
        <f t="shared" si="1"/>
        <v>7.6599004212944966E-3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7">
        <f t="shared" si="1"/>
        <v>3.6517393811261734E-3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7">
        <f t="shared" si="1"/>
        <v>-1.3836239575435894E-2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7">
        <f t="shared" si="1"/>
        <v>1.1697027804410398E-2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7">
        <f t="shared" si="1"/>
        <v>-2.3042337954290115E-2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7">
        <f t="shared" si="1"/>
        <v>1.1751326762699188E-2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7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7">
        <f t="shared" si="1"/>
        <v>3.7965072133636646E-3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7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7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54.604000000000006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7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54.107600000000005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7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53.611200000000004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7">
        <f t="shared" si="1"/>
        <v>1.0166177908113472E-2</v>
      </c>
    </row>
    <row r="44" spans="1:31" x14ac:dyDescent="0.25">
      <c r="O44" s="82">
        <v>1.07</v>
      </c>
      <c r="P44" s="82">
        <f t="shared" si="2"/>
        <v>53.114800000000002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7">
        <f t="shared" si="1"/>
        <v>-2.6641294005708804E-2</v>
      </c>
    </row>
    <row r="45" spans="1:31" x14ac:dyDescent="0.25">
      <c r="O45" s="82">
        <v>1.06</v>
      </c>
      <c r="P45" s="82">
        <f t="shared" si="2"/>
        <v>52.618400000000001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7">
        <f t="shared" si="1"/>
        <v>-6.2405446293495315E-3</v>
      </c>
    </row>
    <row r="46" spans="1:31" x14ac:dyDescent="0.25">
      <c r="O46" s="82">
        <v>1.05</v>
      </c>
      <c r="P46" s="82">
        <f t="shared" si="2"/>
        <v>52.122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7">
        <f t="shared" si="1"/>
        <v>-5.5882878057489704E-2</v>
      </c>
    </row>
    <row r="47" spans="1:31" x14ac:dyDescent="0.25">
      <c r="O47" s="82">
        <v>1.04</v>
      </c>
      <c r="P47" s="82">
        <f t="shared" si="2"/>
        <v>51.625600000000006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7">
        <f t="shared" si="1"/>
        <v>-1.6042780748664054E-3</v>
      </c>
    </row>
    <row r="48" spans="1:31" x14ac:dyDescent="0.25">
      <c r="O48" s="82">
        <v>1.03</v>
      </c>
      <c r="P48" s="82">
        <f t="shared" si="2"/>
        <v>51.129200000000004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7">
        <f t="shared" si="1"/>
        <v>-5.1427558077673519E-3</v>
      </c>
    </row>
    <row r="49" spans="15:31" x14ac:dyDescent="0.25">
      <c r="O49" s="82">
        <v>1.02</v>
      </c>
      <c r="P49" s="82">
        <f t="shared" si="2"/>
        <v>50.632800000000003</v>
      </c>
      <c r="Q49" s="2"/>
      <c r="T49" s="86" t="s">
        <v>104</v>
      </c>
      <c r="U49" s="88" t="s">
        <v>423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7">
        <f t="shared" si="1"/>
        <v>-7.9169598874032632E-3</v>
      </c>
    </row>
    <row r="50" spans="15:31" x14ac:dyDescent="0.25">
      <c r="O50" s="82">
        <v>1.01</v>
      </c>
      <c r="P50" s="82">
        <f t="shared" si="2"/>
        <v>50.136400000000002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7">
        <f t="shared" si="1"/>
        <v>-2.9819329942114559E-3</v>
      </c>
    </row>
    <row r="51" spans="15:31" x14ac:dyDescent="0.25">
      <c r="O51" s="82">
        <v>1</v>
      </c>
      <c r="P51" s="82">
        <f t="shared" si="2"/>
        <v>49.64</v>
      </c>
      <c r="Q51" s="2"/>
      <c r="T51" s="86" t="s">
        <v>105</v>
      </c>
      <c r="U51" s="87" t="s">
        <v>699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7">
        <f t="shared" si="1"/>
        <v>-8.1767571329157684E-3</v>
      </c>
    </row>
    <row r="52" spans="15:31" x14ac:dyDescent="0.25">
      <c r="O52" s="82">
        <v>0.99</v>
      </c>
      <c r="P52" s="82">
        <f t="shared" si="2"/>
        <v>49.143599999999999</v>
      </c>
      <c r="Q52" s="2"/>
      <c r="T52" s="86" t="s">
        <v>106</v>
      </c>
      <c r="U52" s="87" t="s">
        <v>555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7">
        <f t="shared" si="1"/>
        <v>3.7357877639415227E-2</v>
      </c>
    </row>
    <row r="53" spans="15:31" x14ac:dyDescent="0.25">
      <c r="O53" s="82">
        <v>0.98</v>
      </c>
      <c r="P53" s="82">
        <f t="shared" si="2"/>
        <v>48.647199999999998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7">
        <f t="shared" si="1"/>
        <v>2.9351662641649678E-2</v>
      </c>
    </row>
    <row r="54" spans="15:31" x14ac:dyDescent="0.25">
      <c r="O54" s="82">
        <v>0.97</v>
      </c>
      <c r="P54" s="82">
        <f t="shared" si="2"/>
        <v>48.150799999999997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7">
        <f t="shared" si="1"/>
        <v>1.1461856444945573E-2</v>
      </c>
    </row>
    <row r="55" spans="15:31" x14ac:dyDescent="0.25">
      <c r="O55" s="82">
        <v>0.96</v>
      </c>
      <c r="P55" s="82">
        <f t="shared" si="2"/>
        <v>47.654399999999995</v>
      </c>
      <c r="T55" s="86" t="s">
        <v>108</v>
      </c>
      <c r="U55" s="87" t="s">
        <v>700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7">
        <f t="shared" si="1"/>
        <v>1.9149751053236352E-2</v>
      </c>
    </row>
    <row r="56" spans="15:31" x14ac:dyDescent="0.25">
      <c r="O56" s="82">
        <v>0.95</v>
      </c>
      <c r="P56" s="82">
        <f t="shared" si="2"/>
        <v>47.158000000000001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7">
        <f t="shared" si="1"/>
        <v>-6.6577896138482195E-3</v>
      </c>
    </row>
    <row r="57" spans="15:31" x14ac:dyDescent="0.25">
      <c r="O57" s="82">
        <v>0.94</v>
      </c>
      <c r="P57" s="82">
        <f t="shared" si="2"/>
        <v>46.6616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7">
        <f t="shared" si="1"/>
        <v>7.6146963639822651E-4</v>
      </c>
    </row>
    <row r="58" spans="15:31" x14ac:dyDescent="0.25">
      <c r="O58" s="82">
        <v>0.93</v>
      </c>
      <c r="P58" s="82">
        <f t="shared" si="2"/>
        <v>46.165200000000006</v>
      </c>
      <c r="T58" s="86" t="s">
        <v>109</v>
      </c>
      <c r="U58" s="87" t="s">
        <v>611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7">
        <f t="shared" si="1"/>
        <v>-1.0361718161265965E-2</v>
      </c>
    </row>
    <row r="59" spans="15:31" x14ac:dyDescent="0.25">
      <c r="O59" s="82">
        <v>0.92</v>
      </c>
      <c r="P59" s="82">
        <f t="shared" si="2"/>
        <v>45.668800000000005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7">
        <f t="shared" si="1"/>
        <v>-2.2556390977443996E-3</v>
      </c>
    </row>
    <row r="60" spans="15:31" x14ac:dyDescent="0.25">
      <c r="O60" s="82">
        <v>0.91</v>
      </c>
      <c r="P60" s="82">
        <f t="shared" si="2"/>
        <v>45.172400000000003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7">
        <f t="shared" si="1"/>
        <v>-8.7572200484441476E-3</v>
      </c>
    </row>
    <row r="61" spans="15:31" x14ac:dyDescent="0.25">
      <c r="O61" s="82">
        <v>0.9</v>
      </c>
      <c r="P61" s="82">
        <f t="shared" si="2"/>
        <v>44.676000000000002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7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7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7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7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7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7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7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95" priority="11">
      <formula>F27&gt;0</formula>
    </cfRule>
    <cfRule type="expression" dxfId="594" priority="12">
      <formula>F27&lt;0</formula>
    </cfRule>
  </conditionalFormatting>
  <conditionalFormatting sqref="H27:H29">
    <cfRule type="expression" dxfId="593" priority="9">
      <formula>H27&gt;0</formula>
    </cfRule>
    <cfRule type="expression" dxfId="592" priority="10">
      <formula>H27&lt;0</formula>
    </cfRule>
  </conditionalFormatting>
  <conditionalFormatting sqref="F23:F26">
    <cfRule type="expression" dxfId="591" priority="7">
      <formula>F23&gt;0</formula>
    </cfRule>
    <cfRule type="expression" dxfId="590" priority="8">
      <formula>F23&lt;0</formula>
    </cfRule>
  </conditionalFormatting>
  <conditionalFormatting sqref="H23:H26">
    <cfRule type="expression" dxfId="589" priority="5">
      <formula>H23&gt;0</formula>
    </cfRule>
    <cfRule type="expression" dxfId="588" priority="6">
      <formula>H23&lt;0</formula>
    </cfRule>
  </conditionalFormatting>
  <conditionalFormatting sqref="Q8">
    <cfRule type="expression" dxfId="587" priority="1">
      <formula>Q8&gt;0</formula>
    </cfRule>
    <cfRule type="expression" dxfId="586" priority="2">
      <formula>Q8&lt;0</formula>
    </cfRule>
  </conditionalFormatting>
  <conditionalFormatting sqref="Q7">
    <cfRule type="expression" dxfId="585" priority="3">
      <formula>Q7&gt;0</formula>
    </cfRule>
    <cfRule type="expression" dxfId="58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7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35.25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7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35.25</v>
      </c>
      <c r="R4" s="517">
        <v>-1.0699999999999999E-2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7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7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7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7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7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7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7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7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7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7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7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7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7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7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7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7">
        <f t="shared" si="1"/>
        <v>-2.0885547201336729E-2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7">
        <f t="shared" si="1"/>
        <v>2.5125628140703071E-3</v>
      </c>
    </row>
    <row r="21" spans="1:31" x14ac:dyDescent="0.25">
      <c r="B21" s="192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7">
        <f t="shared" si="1"/>
        <v>5.6148231330714893E-3</v>
      </c>
    </row>
    <row r="22" spans="1:31" x14ac:dyDescent="0.25">
      <c r="B22" s="192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7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7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7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7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7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7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7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7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7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7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7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7">
        <f t="shared" si="1"/>
        <v>1.0964912280704286E-3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7">
        <f t="shared" si="1"/>
        <v>1.9225487503433669E-3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7">
        <f t="shared" si="1"/>
        <v>9.986130374479929E-3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7">
        <f t="shared" si="1"/>
        <v>3.3398274422486995E-3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7">
        <f t="shared" si="1"/>
        <v>3.6312849162012384E-3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7">
        <f t="shared" si="1"/>
        <v>1.3016411997736066E-2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7">
        <f t="shared" si="1"/>
        <v>-3.3840947546530664E-3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3" t="s">
        <v>78</v>
      </c>
      <c r="P40" s="703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7">
        <f t="shared" si="1"/>
        <v>-2.5288620120945571E-2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38.775000000000006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7">
        <f t="shared" si="1"/>
        <v>8.2530949105907858E-4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38.422499999999999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7">
        <f t="shared" si="1"/>
        <v>2.2056796250344846E-3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38.07</v>
      </c>
      <c r="Q43" s="2"/>
      <c r="T43" s="96" t="s">
        <v>98</v>
      </c>
      <c r="U43" s="97">
        <v>36.28</v>
      </c>
      <c r="V43" s="409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7">
        <f t="shared" si="1"/>
        <v>-6.8455640744797819E-3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37.717500000000001</v>
      </c>
      <c r="Q44" s="2"/>
      <c r="T44" s="86" t="s">
        <v>99</v>
      </c>
      <c r="U44" s="87">
        <v>36.43</v>
      </c>
      <c r="V44" s="410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7" t="e">
        <f t="shared" si="1"/>
        <v>#DIV/0!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37.365000000000002</v>
      </c>
      <c r="Q45" s="2"/>
      <c r="T45" s="86" t="s">
        <v>100</v>
      </c>
      <c r="U45" s="87" t="s">
        <v>701</v>
      </c>
      <c r="V45" s="410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7">
        <f t="shared" si="1"/>
        <v>-1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37.012500000000003</v>
      </c>
      <c r="Q46" s="2"/>
      <c r="T46" s="86" t="s">
        <v>101</v>
      </c>
      <c r="U46" s="87" t="s">
        <v>702</v>
      </c>
      <c r="V46" s="410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7">
        <f t="shared" si="1"/>
        <v>4.4125758411472926E-3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36.660000000000004</v>
      </c>
      <c r="Q47" s="2"/>
      <c r="T47" s="86" t="s">
        <v>102</v>
      </c>
      <c r="U47" s="87">
        <v>40.03</v>
      </c>
      <c r="V47" s="410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7">
        <f t="shared" si="1"/>
        <v>-8.2056892778994417E-3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36.307499999999997</v>
      </c>
      <c r="Q48" s="2"/>
      <c r="T48" s="86" t="s">
        <v>103</v>
      </c>
      <c r="U48" s="87">
        <v>1.1121399999999999</v>
      </c>
      <c r="V48" s="410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7">
        <f t="shared" si="1"/>
        <v>-1.5881561238223374E-2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35.954999999999998</v>
      </c>
      <c r="Q49" s="2"/>
      <c r="T49" s="86" t="s">
        <v>104</v>
      </c>
      <c r="U49" s="88" t="s">
        <v>456</v>
      </c>
      <c r="V49" s="411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7">
        <f t="shared" si="1"/>
        <v>-1.4850172368072179E-2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35.602499999999999</v>
      </c>
      <c r="Q50" s="2"/>
      <c r="T50" s="86"/>
      <c r="U50" s="87"/>
      <c r="V50" s="410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7">
        <f t="shared" si="1"/>
        <v>1.1263073209975882E-2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35.25</v>
      </c>
      <c r="Q51" s="2"/>
      <c r="T51" s="86" t="s">
        <v>105</v>
      </c>
      <c r="U51" s="87" t="s">
        <v>703</v>
      </c>
      <c r="V51" s="410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7">
        <f t="shared" si="1"/>
        <v>-6.3948840927259276E-3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34.897500000000001</v>
      </c>
      <c r="Q52" s="2"/>
      <c r="T52" s="86" t="s">
        <v>106</v>
      </c>
      <c r="U52" s="87" t="s">
        <v>567</v>
      </c>
      <c r="V52" s="410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7">
        <f t="shared" si="1"/>
        <v>4.8192771084336616E-3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34.545000000000002</v>
      </c>
      <c r="Q53" s="2"/>
      <c r="T53" s="86" t="s">
        <v>107</v>
      </c>
      <c r="U53" s="89">
        <v>22455525</v>
      </c>
      <c r="V53" s="412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7">
        <f t="shared" si="1"/>
        <v>2.3007395234182493E-2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34.192500000000003</v>
      </c>
      <c r="T54" s="86" t="s">
        <v>110</v>
      </c>
      <c r="U54" s="89">
        <v>24240000</v>
      </c>
      <c r="V54" s="412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7">
        <f t="shared" si="1"/>
        <v>-4.6346782988004875E-3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33.839999999999996</v>
      </c>
      <c r="T55" s="86" t="s">
        <v>108</v>
      </c>
      <c r="U55" s="87" t="s">
        <v>704</v>
      </c>
      <c r="V55" s="410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7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33.487499999999997</v>
      </c>
      <c r="T56" s="86" t="s">
        <v>111</v>
      </c>
      <c r="U56" s="87">
        <v>17.079999999999998</v>
      </c>
      <c r="V56" s="410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7">
        <f t="shared" si="1"/>
        <v>-5.2054794520547398E-3</v>
      </c>
    </row>
    <row r="57" spans="1:31" x14ac:dyDescent="0.25">
      <c r="O57" s="82">
        <v>0.94</v>
      </c>
      <c r="P57" s="82">
        <f t="shared" si="4"/>
        <v>33.134999999999998</v>
      </c>
      <c r="T57" s="86" t="s">
        <v>112</v>
      </c>
      <c r="U57" s="87">
        <v>2.12</v>
      </c>
      <c r="V57" s="410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7">
        <f t="shared" si="1"/>
        <v>-1.0946907498631253E-3</v>
      </c>
    </row>
    <row r="58" spans="1:31" x14ac:dyDescent="0.25">
      <c r="O58" s="82">
        <v>0.93</v>
      </c>
      <c r="P58" s="82">
        <f t="shared" si="4"/>
        <v>32.782499999999999</v>
      </c>
      <c r="T58" s="86" t="s">
        <v>109</v>
      </c>
      <c r="U58" s="87" t="s">
        <v>612</v>
      </c>
      <c r="V58" s="410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7">
        <f t="shared" si="1"/>
        <v>2.7374760470832982E-4</v>
      </c>
    </row>
    <row r="59" spans="1:31" x14ac:dyDescent="0.25">
      <c r="O59" s="82">
        <v>0.92</v>
      </c>
      <c r="P59" s="82">
        <f t="shared" si="4"/>
        <v>32.43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7">
        <f t="shared" si="1"/>
        <v>2.1947873799725848E-3</v>
      </c>
    </row>
    <row r="60" spans="1:31" x14ac:dyDescent="0.25">
      <c r="O60" s="82">
        <v>0.91</v>
      </c>
      <c r="P60" s="82">
        <f t="shared" si="4"/>
        <v>32.077500000000001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7">
        <f t="shared" si="1"/>
        <v>-6.5412919051511809E-3</v>
      </c>
    </row>
    <row r="61" spans="1:31" x14ac:dyDescent="0.25">
      <c r="O61" s="82">
        <v>0.9</v>
      </c>
      <c r="P61" s="82">
        <f t="shared" si="4"/>
        <v>31.725000000000001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7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7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7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7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7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7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7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83" priority="7">
      <formula>F21&gt;0</formula>
    </cfRule>
    <cfRule type="expression" dxfId="582" priority="8">
      <formula>F21&lt;0</formula>
    </cfRule>
  </conditionalFormatting>
  <conditionalFormatting sqref="F22">
    <cfRule type="expression" dxfId="581" priority="5">
      <formula>F22&gt;0</formula>
    </cfRule>
    <cfRule type="expression" dxfId="580" priority="6">
      <formula>F22&lt;0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conditionalFormatting sqref="Q7">
    <cfRule type="expression" dxfId="577" priority="3">
      <formula>Q7&gt;0</formula>
    </cfRule>
    <cfRule type="expression" dxfId="57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7">
        <f>AC2/AC3-1</f>
        <v>-9.0260285474391688E-3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49.44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7">
        <f t="shared" ref="AE3:AE66" si="1">AC3/AC4-1</f>
        <v>1.426442410048967E-2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49.44</v>
      </c>
      <c r="R4" s="499">
        <v>-2.23E-2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7">
        <f t="shared" si="1"/>
        <v>-2.5720804812279674E-2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7">
        <f t="shared" si="1"/>
        <v>-1.5720702327480574E-2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7">
        <f t="shared" si="1"/>
        <v>-1.5675241157556252E-2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7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7">
        <f t="shared" si="1"/>
        <v>3.6252456868312022E-2</v>
      </c>
    </row>
    <row r="9" spans="1:40" x14ac:dyDescent="0.25">
      <c r="O9" s="11" t="s">
        <v>213</v>
      </c>
      <c r="Q9" s="137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7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7">
        <f t="shared" si="1"/>
        <v>-9.4542329179200246E-3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7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7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7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7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7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7">
        <f t="shared" si="1"/>
        <v>-1.1393692777212472E-2</v>
      </c>
    </row>
    <row r="17" spans="1:31" x14ac:dyDescent="0.25">
      <c r="C17" s="4"/>
      <c r="D17" s="239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7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7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7">
        <f t="shared" si="1"/>
        <v>-1.9742310889443004E-2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7">
        <f t="shared" si="1"/>
        <v>1.0499790004199872E-2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7">
        <f t="shared" si="1"/>
        <v>-3.3096446700507709E-2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7">
        <f t="shared" si="1"/>
        <v>-2.9747832939322261E-2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7">
        <f t="shared" si="1"/>
        <v>0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7">
        <f t="shared" si="1"/>
        <v>-1.4177510196154652E-2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7">
        <f t="shared" si="1"/>
        <v>1.9459038723488309E-3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7">
        <f t="shared" si="1"/>
        <v>4.2993941762752286E-3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7">
        <f t="shared" si="1"/>
        <v>-2.3659606945239386E-2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7">
        <f t="shared" si="1"/>
        <v>3.8306837770540891E-3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42790</v>
      </c>
      <c r="X31" s="196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7">
        <f t="shared" si="1"/>
        <v>-5.7427258805520243E-4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7">
        <f t="shared" si="1"/>
        <v>1.8522129069994175E-2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7">
        <f t="shared" si="1"/>
        <v>-2.3791397030833661E-2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7">
        <f t="shared" si="1"/>
        <v>2.0590520590520578E-2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7">
        <f t="shared" si="1"/>
        <v>8.818342151675429E-3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7">
        <f t="shared" si="1"/>
        <v>4.923198109491933E-3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7">
        <f t="shared" si="1"/>
        <v>-1.8364585346993922E-2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7">
        <f t="shared" si="1"/>
        <v>2.325130788606744E-3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7">
        <f t="shared" si="1"/>
        <v>-1.1870572467930218E-2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7">
        <f t="shared" si="1"/>
        <v>3.6510376633358543E-3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7">
        <f t="shared" si="1"/>
        <v>1.5018529354398291E-2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7">
        <f t="shared" si="1"/>
        <v>5.8548009367687115E-4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7">
        <f t="shared" si="1"/>
        <v>-3.1013615733736732E-2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3" t="s">
        <v>78</v>
      </c>
      <c r="P44" s="703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7">
        <f t="shared" si="1"/>
        <v>-2.110329507589781E-2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54.384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7">
        <f t="shared" si="1"/>
        <v>6.3338301043218692E-3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53.889600000000002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7">
        <f t="shared" si="1"/>
        <v>8.4538793913206955E-3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53.395200000000003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7">
        <f t="shared" si="1"/>
        <v>-1.2247170161440057E-2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52.900800000000004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7">
        <f t="shared" si="1"/>
        <v>4.2862467387254632E-3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52.406399999999998</v>
      </c>
      <c r="Q49" s="2"/>
      <c r="R49" s="34"/>
      <c r="T49" s="107" t="s">
        <v>122</v>
      </c>
      <c r="U49" s="105" t="s">
        <v>401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7">
        <f t="shared" si="1"/>
        <v>-1.6855991205569798E-2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51.911999999999999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7">
        <f t="shared" si="1"/>
        <v>-2.3089314480042922E-2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51.4176</v>
      </c>
      <c r="Q51" s="2"/>
      <c r="R51" s="34"/>
      <c r="T51" s="107" t="s">
        <v>105</v>
      </c>
      <c r="U51" s="105" t="s">
        <v>705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7">
        <f t="shared" si="1"/>
        <v>-5.1638176638176825E-3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50.923200000000001</v>
      </c>
      <c r="Q52" s="2"/>
      <c r="R52" s="34"/>
      <c r="T52" s="107" t="s">
        <v>106</v>
      </c>
      <c r="U52" s="105" t="s">
        <v>586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7">
        <f t="shared" si="1"/>
        <v>-1.8524991261796631E-2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50.428799999999995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7">
        <f t="shared" si="1"/>
        <v>6.5083553210201206E-3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49.934399999999997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7">
        <f t="shared" si="1"/>
        <v>-1.4218831281428868E-2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49.44</v>
      </c>
      <c r="Q55" s="2"/>
      <c r="R55" s="34"/>
      <c r="T55" s="107" t="s">
        <v>108</v>
      </c>
      <c r="U55" s="105" t="s">
        <v>706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7">
        <f t="shared" si="1"/>
        <v>4.3538836642285084E-3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48.945599999999999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7">
        <f t="shared" si="1"/>
        <v>-1.8796992481203034E-2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48.4512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7">
        <f t="shared" si="1"/>
        <v>-7.9674521105271845E-3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47.956799999999994</v>
      </c>
      <c r="Q58" s="2"/>
      <c r="R58" s="34"/>
      <c r="T58" s="107" t="s">
        <v>109</v>
      </c>
      <c r="U58" s="105" t="s">
        <v>613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7">
        <f t="shared" si="1"/>
        <v>6.9989757596449209E-3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47.462399999999995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7">
        <f t="shared" si="1"/>
        <v>6.8329347454731959E-4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46.967999999999996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7">
        <f t="shared" si="1"/>
        <v>-4.8284831734677236E-2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46.473599999999998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7">
        <f t="shared" si="1"/>
        <v>6.2162604285946887E-3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45.979199999999999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7">
        <f t="shared" si="1"/>
        <v>1.3932658815724031E-2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45.4848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7">
        <f t="shared" si="1"/>
        <v>-2.0789345460451525E-2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44.990400000000001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7">
        <f t="shared" si="1"/>
        <v>-3.2378177108629558E-3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44.496000000000002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7">
        <f t="shared" si="1"/>
        <v>2.7597402597403509E-3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7">
        <f t="shared" si="1"/>
        <v>-1.4242278764602379E-2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7">
        <f>AC67/AC68-1</f>
        <v>8.5539057456422984E-3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75" priority="17">
      <formula>F38&gt;0</formula>
    </cfRule>
    <cfRule type="expression" dxfId="574" priority="18">
      <formula>F38&lt;0</formula>
    </cfRule>
  </conditionalFormatting>
  <conditionalFormatting sqref="H38:H72">
    <cfRule type="expression" dxfId="573" priority="9">
      <formula>H38&gt;0</formula>
    </cfRule>
    <cfRule type="expression" dxfId="572" priority="10">
      <formula>H38&lt;0</formula>
    </cfRule>
  </conditionalFormatting>
  <conditionalFormatting sqref="F21:F37">
    <cfRule type="expression" dxfId="571" priority="7">
      <formula>F21&gt;0</formula>
    </cfRule>
    <cfRule type="expression" dxfId="570" priority="8">
      <formula>F21&lt;0</formula>
    </cfRule>
  </conditionalFormatting>
  <conditionalFormatting sqref="H21:H37">
    <cfRule type="expression" dxfId="569" priority="5">
      <formula>H21&gt;0</formula>
    </cfRule>
    <cfRule type="expression" dxfId="568" priority="6">
      <formula>H21&lt;0</formula>
    </cfRule>
  </conditionalFormatting>
  <conditionalFormatting sqref="Q8">
    <cfRule type="expression" dxfId="567" priority="1">
      <formula>Q8&gt;0</formula>
    </cfRule>
    <cfRule type="expression" dxfId="566" priority="2">
      <formula>Q8&lt;0</formula>
    </cfRule>
  </conditionalFormatting>
  <conditionalFormatting sqref="Q7">
    <cfRule type="expression" dxfId="565" priority="3">
      <formula>Q7&gt;0</formula>
    </cfRule>
    <cfRule type="expression" dxfId="56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7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104.78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7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104.78</v>
      </c>
      <c r="R4" s="517">
        <v>-7.4999999999999997E-3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7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7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7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7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7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7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7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7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7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7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7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7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7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7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7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7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7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7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7">
        <f t="shared" si="1"/>
        <v>-1.522702104097462E-2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7">
        <f t="shared" si="1"/>
        <v>-9.7779402357671685E-3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7">
        <f t="shared" si="1"/>
        <v>3.7607778389288082E-3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7">
        <f t="shared" si="1"/>
        <v>-2.7510316368639653E-4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7">
        <f t="shared" si="1"/>
        <v>-9.6267368994641389E-3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7">
        <f t="shared" si="1"/>
        <v>2.0103761348897464E-2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7">
        <f t="shared" si="1"/>
        <v>4.0930232558138435E-3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7">
        <f t="shared" si="1"/>
        <v>-2.2275849266752967E-3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7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7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7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7">
        <f t="shared" si="1"/>
        <v>-1.3736263736264798E-3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7">
        <f t="shared" si="1"/>
        <v>3.9532959455732541E-3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7">
        <f t="shared" si="1"/>
        <v>-3.5727372663979517E-3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7">
        <f t="shared" si="1"/>
        <v>5.7121798415329383E-3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7">
        <f t="shared" si="1"/>
        <v>7.7058768916535847E-3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7">
        <f t="shared" si="1"/>
        <v>4.1954130151033997E-3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7">
        <f t="shared" si="1"/>
        <v>4.2130886621103425E-3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7">
        <f t="shared" si="1"/>
        <v>7.4955495174733322E-4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7">
        <f t="shared" si="1"/>
        <v>-2.8961136023916145E-3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7">
        <f t="shared" si="1"/>
        <v>-3.7355248412396236E-4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7">
        <f t="shared" si="1"/>
        <v>-7.5076466771711869E-3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7">
        <f t="shared" si="1"/>
        <v>1.1247539600712342E-2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3" t="s">
        <v>78</v>
      </c>
      <c r="P46" s="703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7">
        <f t="shared" si="1"/>
        <v>-3.735176020170039E-3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115.25800000000001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7">
        <f t="shared" si="1"/>
        <v>1.0473674278165701E-2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114.21020000000001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7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113.16240000000001</v>
      </c>
      <c r="Q49" s="34"/>
      <c r="R49"/>
      <c r="T49" s="86" t="s">
        <v>104</v>
      </c>
      <c r="U49" s="93" t="s">
        <v>707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7">
        <f t="shared" si="1"/>
        <v>-1.0959661079388394E-2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112.11460000000001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7">
        <f t="shared" si="1"/>
        <v>-8.6734228065370456E-3</v>
      </c>
    </row>
    <row r="51" spans="1:31" x14ac:dyDescent="0.25">
      <c r="O51" s="82">
        <v>1.06</v>
      </c>
      <c r="P51" s="82">
        <f t="shared" si="3"/>
        <v>111.0668</v>
      </c>
      <c r="Q51" s="82"/>
      <c r="R51"/>
      <c r="T51" s="86" t="s">
        <v>105</v>
      </c>
      <c r="U51" s="129" t="s">
        <v>708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7">
        <f t="shared" si="1"/>
        <v>-2.3681573913836296E-3</v>
      </c>
    </row>
    <row r="52" spans="1:31" x14ac:dyDescent="0.25">
      <c r="O52" s="82">
        <v>1.05</v>
      </c>
      <c r="P52" s="82">
        <f t="shared" si="3"/>
        <v>110.01900000000001</v>
      </c>
      <c r="Q52" s="82"/>
      <c r="R52"/>
      <c r="T52" s="86" t="s">
        <v>106</v>
      </c>
      <c r="U52" s="129" t="s">
        <v>558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7">
        <f t="shared" si="1"/>
        <v>1.5633672525439568E-2</v>
      </c>
    </row>
    <row r="53" spans="1:31" x14ac:dyDescent="0.25">
      <c r="O53" s="82">
        <v>1.04</v>
      </c>
      <c r="P53" s="82">
        <f t="shared" si="3"/>
        <v>108.97120000000001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7">
        <f t="shared" si="1"/>
        <v>6.705159247532011E-3</v>
      </c>
    </row>
    <row r="54" spans="1:31" x14ac:dyDescent="0.25">
      <c r="O54" s="82">
        <v>1.03</v>
      </c>
      <c r="P54" s="82">
        <f t="shared" si="3"/>
        <v>107.9234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7">
        <f t="shared" si="1"/>
        <v>-5.5565845526950319E-3</v>
      </c>
    </row>
    <row r="55" spans="1:31" x14ac:dyDescent="0.25">
      <c r="O55" s="82">
        <v>1.02</v>
      </c>
      <c r="P55" s="82">
        <f t="shared" si="3"/>
        <v>106.87560000000001</v>
      </c>
      <c r="Q55" s="82"/>
      <c r="R55"/>
      <c r="T55" s="86" t="s">
        <v>108</v>
      </c>
      <c r="U55" s="129" t="s">
        <v>709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7">
        <f t="shared" si="1"/>
        <v>2.2150700492237885E-2</v>
      </c>
    </row>
    <row r="56" spans="1:31" x14ac:dyDescent="0.25">
      <c r="O56" s="82">
        <v>1.01</v>
      </c>
      <c r="P56" s="82">
        <f t="shared" si="3"/>
        <v>105.8278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7">
        <f t="shared" si="1"/>
        <v>2.384182981197891E-2</v>
      </c>
    </row>
    <row r="57" spans="1:31" x14ac:dyDescent="0.25">
      <c r="O57" s="82">
        <v>1</v>
      </c>
      <c r="P57" s="82">
        <f t="shared" si="3"/>
        <v>104.78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7">
        <f t="shared" si="1"/>
        <v>3.8918077446974397E-3</v>
      </c>
    </row>
    <row r="58" spans="1:31" x14ac:dyDescent="0.25">
      <c r="O58" s="82">
        <v>0.99</v>
      </c>
      <c r="P58" s="82">
        <f t="shared" si="3"/>
        <v>103.73220000000001</v>
      </c>
      <c r="Q58" s="82"/>
      <c r="R58"/>
      <c r="T58" s="86" t="s">
        <v>109</v>
      </c>
      <c r="U58" s="129" t="s">
        <v>614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7">
        <f t="shared" si="1"/>
        <v>-1.786908743430482E-2</v>
      </c>
    </row>
    <row r="59" spans="1:31" x14ac:dyDescent="0.25">
      <c r="O59" s="82">
        <v>0.98</v>
      </c>
      <c r="P59" s="82">
        <f t="shared" si="3"/>
        <v>102.6844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7">
        <f t="shared" si="1"/>
        <v>5.1868216309673976E-3</v>
      </c>
    </row>
    <row r="60" spans="1:31" x14ac:dyDescent="0.25">
      <c r="O60" s="82">
        <v>0.97</v>
      </c>
      <c r="P60" s="82">
        <f t="shared" si="3"/>
        <v>101.6366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7">
        <f t="shared" si="1"/>
        <v>4.1473765432098464E-3</v>
      </c>
    </row>
    <row r="61" spans="1:31" x14ac:dyDescent="0.25">
      <c r="O61" s="82">
        <v>0.96</v>
      </c>
      <c r="P61" s="82">
        <f t="shared" si="3"/>
        <v>100.58879999999999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7">
        <f t="shared" si="1"/>
        <v>8.2660702129728758E-3</v>
      </c>
    </row>
    <row r="62" spans="1:31" x14ac:dyDescent="0.25">
      <c r="O62" s="82">
        <v>0.95</v>
      </c>
      <c r="P62" s="82">
        <f t="shared" si="3"/>
        <v>99.540999999999997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7">
        <f t="shared" si="1"/>
        <v>9.7211311861742367E-3</v>
      </c>
    </row>
    <row r="63" spans="1:31" x14ac:dyDescent="0.25">
      <c r="O63" s="82">
        <v>0.94</v>
      </c>
      <c r="P63" s="82">
        <f t="shared" si="3"/>
        <v>98.493200000000002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7">
        <f t="shared" si="1"/>
        <v>-7.4074074074073071E-3</v>
      </c>
    </row>
    <row r="64" spans="1:31" x14ac:dyDescent="0.25">
      <c r="O64" s="82">
        <v>0.93</v>
      </c>
      <c r="P64" s="82">
        <f t="shared" si="3"/>
        <v>97.445400000000006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7">
        <f t="shared" si="1"/>
        <v>1.0339734121122657E-2</v>
      </c>
    </row>
    <row r="65" spans="15:31" x14ac:dyDescent="0.25">
      <c r="O65" s="82">
        <v>0.92</v>
      </c>
      <c r="P65" s="82">
        <f t="shared" si="3"/>
        <v>96.397600000000011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7">
        <f t="shared" si="1"/>
        <v>-9.8478939157566892E-3</v>
      </c>
    </row>
    <row r="66" spans="15:31" x14ac:dyDescent="0.25">
      <c r="O66" s="82">
        <v>0.91</v>
      </c>
      <c r="P66" s="82">
        <f t="shared" si="3"/>
        <v>95.349800000000002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7">
        <f t="shared" si="1"/>
        <v>6.0820090249167347E-3</v>
      </c>
    </row>
    <row r="67" spans="15:31" x14ac:dyDescent="0.25">
      <c r="O67" s="82">
        <v>0.9</v>
      </c>
      <c r="P67" s="82">
        <f t="shared" si="3"/>
        <v>94.302000000000007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7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63" priority="11">
      <formula>F24&gt;0</formula>
    </cfRule>
    <cfRule type="expression" dxfId="562" priority="12">
      <formula>F24&lt;0</formula>
    </cfRule>
  </conditionalFormatting>
  <conditionalFormatting sqref="H27:H30">
    <cfRule type="expression" dxfId="561" priority="9">
      <formula>H27&gt;0</formula>
    </cfRule>
    <cfRule type="expression" dxfId="560" priority="10">
      <formula>H27&lt;0</formula>
    </cfRule>
  </conditionalFormatting>
  <conditionalFormatting sqref="F25">
    <cfRule type="expression" dxfId="559" priority="7">
      <formula>F25&gt;0</formula>
    </cfRule>
    <cfRule type="expression" dxfId="558" priority="8">
      <formula>F25&lt;0</formula>
    </cfRule>
  </conditionalFormatting>
  <conditionalFormatting sqref="H24:H26">
    <cfRule type="expression" dxfId="557" priority="5">
      <formula>H24&gt;0</formula>
    </cfRule>
    <cfRule type="expression" dxfId="556" priority="6">
      <formula>H24&lt;0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49.93</v>
      </c>
      <c r="Y2" s="40">
        <v>50.75</v>
      </c>
      <c r="Z2" s="40">
        <v>49.59</v>
      </c>
      <c r="AA2" s="362">
        <v>49.78</v>
      </c>
      <c r="AB2" s="94">
        <v>1141600</v>
      </c>
      <c r="AC2" s="242">
        <v>49.78</v>
      </c>
      <c r="AD2" s="2">
        <f>Y2-Z2</f>
        <v>1.1599999999999966</v>
      </c>
      <c r="AE2" s="137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48.03</v>
      </c>
      <c r="T3" s="120"/>
      <c r="W3" s="93">
        <v>42829</v>
      </c>
      <c r="X3" s="362">
        <v>50.04</v>
      </c>
      <c r="Y3" s="40">
        <v>50.15</v>
      </c>
      <c r="Z3" s="40">
        <v>49.32</v>
      </c>
      <c r="AA3" s="362">
        <v>49.76</v>
      </c>
      <c r="AB3" s="94">
        <v>1479500</v>
      </c>
      <c r="AC3" s="242">
        <v>49.76</v>
      </c>
      <c r="AD3" s="2">
        <f>Y3-Z3</f>
        <v>0.82999999999999829</v>
      </c>
      <c r="AE3" s="137">
        <f>AC3/AC4-1</f>
        <v>-8.5674437138871795E-3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48.03</v>
      </c>
      <c r="R4" s="518">
        <v>3.8E-3</v>
      </c>
      <c r="T4" s="120"/>
      <c r="W4" s="93">
        <v>42828</v>
      </c>
      <c r="X4" s="362">
        <v>50.74</v>
      </c>
      <c r="Y4" s="40">
        <v>50.95</v>
      </c>
      <c r="Z4" s="40">
        <v>50</v>
      </c>
      <c r="AA4" s="362">
        <v>50.19</v>
      </c>
      <c r="AB4" s="94">
        <v>1299500</v>
      </c>
      <c r="AC4" s="242">
        <v>50.19</v>
      </c>
      <c r="AD4" s="2">
        <f t="shared" ref="AD4:AD67" si="0">Y4-Z4</f>
        <v>0.95000000000000284</v>
      </c>
      <c r="AE4" s="137">
        <f t="shared" ref="AE4:AE67" si="1">AC4/AC5-1</f>
        <v>-1.0644589000591398E-2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50.99</v>
      </c>
      <c r="Y5" s="40">
        <v>51.2</v>
      </c>
      <c r="Z5" s="40">
        <v>50.44</v>
      </c>
      <c r="AA5" s="362">
        <v>50.73</v>
      </c>
      <c r="AB5" s="94">
        <v>1105900</v>
      </c>
      <c r="AC5" s="242">
        <v>50.73</v>
      </c>
      <c r="AD5" s="2">
        <f t="shared" si="0"/>
        <v>0.76000000000000512</v>
      </c>
      <c r="AE5" s="137">
        <f t="shared" si="1"/>
        <v>-9.9531615925059214E-3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50.89</v>
      </c>
      <c r="Y6" s="40">
        <v>51.37</v>
      </c>
      <c r="Z6" s="40">
        <v>50.89</v>
      </c>
      <c r="AA6" s="362">
        <v>51.24</v>
      </c>
      <c r="AB6" s="94">
        <v>754000</v>
      </c>
      <c r="AC6" s="242">
        <v>51.24</v>
      </c>
      <c r="AD6" s="2">
        <f t="shared" si="0"/>
        <v>0.47999999999999687</v>
      </c>
      <c r="AE6" s="137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2">
        <v>51.09</v>
      </c>
      <c r="Y7" s="40">
        <v>51.3</v>
      </c>
      <c r="Z7" s="40">
        <v>50.65</v>
      </c>
      <c r="AA7" s="362">
        <v>50.86</v>
      </c>
      <c r="AB7" s="94">
        <v>1237800</v>
      </c>
      <c r="AC7" s="242">
        <v>50.86</v>
      </c>
      <c r="AD7" s="2">
        <f t="shared" si="0"/>
        <v>0.64999999999999858</v>
      </c>
      <c r="AE7" s="137">
        <f t="shared" si="1"/>
        <v>-8.5769980506822385E-3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51.8</v>
      </c>
      <c r="Y8" s="40">
        <v>52.1</v>
      </c>
      <c r="Z8" s="40">
        <v>51.13</v>
      </c>
      <c r="AA8" s="362">
        <v>51.3</v>
      </c>
      <c r="AB8" s="94">
        <v>1548100</v>
      </c>
      <c r="AC8" s="242">
        <v>51.3</v>
      </c>
      <c r="AD8" s="2">
        <f t="shared" si="0"/>
        <v>0.96999999999999886</v>
      </c>
      <c r="AE8" s="137">
        <f t="shared" si="1"/>
        <v>5.488043904351203E-3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50.15</v>
      </c>
      <c r="Y9" s="40">
        <v>51.17</v>
      </c>
      <c r="Z9" s="40">
        <v>49.92</v>
      </c>
      <c r="AA9" s="362">
        <v>51.02</v>
      </c>
      <c r="AB9" s="94">
        <v>887400</v>
      </c>
      <c r="AC9" s="242">
        <v>51.02</v>
      </c>
      <c r="AD9" s="2">
        <f t="shared" si="0"/>
        <v>1.25</v>
      </c>
      <c r="AE9" s="137">
        <f t="shared" si="1"/>
        <v>1.0697305863708539E-2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2">
        <v>51.34</v>
      </c>
      <c r="Y10" s="40">
        <v>51.53</v>
      </c>
      <c r="Z10" s="40">
        <v>50.3</v>
      </c>
      <c r="AA10" s="362">
        <v>50.48</v>
      </c>
      <c r="AB10" s="94">
        <v>1306900</v>
      </c>
      <c r="AC10" s="242">
        <v>50.48</v>
      </c>
      <c r="AD10" s="2">
        <f t="shared" si="0"/>
        <v>1.230000000000004</v>
      </c>
      <c r="AE10" s="137">
        <f t="shared" si="1"/>
        <v>-1.2326354920759175E-2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50.98</v>
      </c>
      <c r="Y11" s="40">
        <v>51.67</v>
      </c>
      <c r="Z11" s="40">
        <v>50.88</v>
      </c>
      <c r="AA11" s="362">
        <v>51.11</v>
      </c>
      <c r="AB11" s="94">
        <v>1081500</v>
      </c>
      <c r="AC11" s="242">
        <v>51.11</v>
      </c>
      <c r="AD11" s="2">
        <f t="shared" si="0"/>
        <v>0.78999999999999915</v>
      </c>
      <c r="AE11" s="137">
        <f t="shared" si="1"/>
        <v>2.7467137531882457E-3</v>
      </c>
      <c r="AK11" s="233"/>
      <c r="AN11" s="233"/>
    </row>
    <row r="12" spans="1:40" x14ac:dyDescent="0.25">
      <c r="W12" s="93">
        <v>42816</v>
      </c>
      <c r="X12" s="362">
        <v>50.11</v>
      </c>
      <c r="Y12" s="40">
        <v>51.13</v>
      </c>
      <c r="Z12" s="40">
        <v>49.55</v>
      </c>
      <c r="AA12" s="362">
        <v>50.97</v>
      </c>
      <c r="AB12" s="94">
        <v>1129000</v>
      </c>
      <c r="AC12" s="242">
        <v>50.97</v>
      </c>
      <c r="AD12" s="2">
        <f t="shared" si="0"/>
        <v>1.5800000000000054</v>
      </c>
      <c r="AE12" s="137">
        <f t="shared" si="1"/>
        <v>1.9400000000000084E-2</v>
      </c>
    </row>
    <row r="13" spans="1:40" x14ac:dyDescent="0.25">
      <c r="W13" s="93">
        <v>42815</v>
      </c>
      <c r="X13" s="362">
        <v>51.3</v>
      </c>
      <c r="Y13" s="40">
        <v>51.72</v>
      </c>
      <c r="Z13" s="40">
        <v>49.95</v>
      </c>
      <c r="AA13" s="362">
        <v>50</v>
      </c>
      <c r="AB13" s="94">
        <v>1150500</v>
      </c>
      <c r="AC13" s="242">
        <v>50</v>
      </c>
      <c r="AD13" s="2">
        <f t="shared" si="0"/>
        <v>1.769999999999996</v>
      </c>
      <c r="AE13" s="137">
        <f t="shared" si="1"/>
        <v>-2.1526418786692814E-2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51.36</v>
      </c>
      <c r="Y14" s="40">
        <v>51.53</v>
      </c>
      <c r="Z14" s="40">
        <v>50.81</v>
      </c>
      <c r="AA14" s="362">
        <v>51.1</v>
      </c>
      <c r="AB14" s="94">
        <v>838900</v>
      </c>
      <c r="AC14" s="242">
        <v>51.1</v>
      </c>
      <c r="AD14" s="2">
        <f t="shared" si="0"/>
        <v>0.71999999999999886</v>
      </c>
      <c r="AE14" s="137">
        <f t="shared" si="1"/>
        <v>-4.0927694406548421E-3</v>
      </c>
    </row>
    <row r="15" spans="1:40" x14ac:dyDescent="0.25">
      <c r="W15" s="93">
        <v>42811</v>
      </c>
      <c r="X15" s="362">
        <v>51.71</v>
      </c>
      <c r="Y15" s="40">
        <v>51.85</v>
      </c>
      <c r="Z15" s="40">
        <v>51.25</v>
      </c>
      <c r="AA15" s="362">
        <v>51.31</v>
      </c>
      <c r="AB15" s="94">
        <v>1236400</v>
      </c>
      <c r="AC15" s="242">
        <v>51.31</v>
      </c>
      <c r="AD15" s="2">
        <f t="shared" si="0"/>
        <v>0.60000000000000142</v>
      </c>
      <c r="AE15" s="137">
        <f t="shared" si="1"/>
        <v>-2.3332685203187875E-3</v>
      </c>
      <c r="AK15" s="233"/>
      <c r="AN15" s="233"/>
    </row>
    <row r="16" spans="1:40" x14ac:dyDescent="0.25">
      <c r="W16" s="93">
        <v>42810</v>
      </c>
      <c r="X16" s="362">
        <v>51.35</v>
      </c>
      <c r="Y16" s="40">
        <v>51.45</v>
      </c>
      <c r="Z16" s="40">
        <v>51.06</v>
      </c>
      <c r="AA16" s="362">
        <v>51.43</v>
      </c>
      <c r="AB16" s="94">
        <v>775100</v>
      </c>
      <c r="AC16" s="242">
        <v>51.43</v>
      </c>
      <c r="AD16" s="2">
        <f t="shared" si="0"/>
        <v>0.39000000000000057</v>
      </c>
      <c r="AE16" s="137">
        <f t="shared" si="1"/>
        <v>3.8902937171769736E-4</v>
      </c>
    </row>
    <row r="17" spans="1:40" x14ac:dyDescent="0.25">
      <c r="W17" s="93">
        <v>42809</v>
      </c>
      <c r="X17" s="362">
        <v>51.05</v>
      </c>
      <c r="Y17" s="40">
        <v>51.49</v>
      </c>
      <c r="Z17" s="40">
        <v>50.71</v>
      </c>
      <c r="AA17" s="362">
        <v>51.41</v>
      </c>
      <c r="AB17" s="94">
        <v>1141500</v>
      </c>
      <c r="AC17" s="242">
        <v>51.41</v>
      </c>
      <c r="AD17" s="2">
        <f t="shared" si="0"/>
        <v>0.78000000000000114</v>
      </c>
      <c r="AE17" s="137">
        <f t="shared" si="1"/>
        <v>8.8304552590265928E-3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51.21</v>
      </c>
      <c r="Y18" s="40">
        <v>51.23</v>
      </c>
      <c r="Z18" s="40">
        <v>50.4</v>
      </c>
      <c r="AA18" s="362">
        <v>50.96</v>
      </c>
      <c r="AB18" s="94">
        <v>1066000</v>
      </c>
      <c r="AC18" s="242">
        <v>50.96</v>
      </c>
      <c r="AD18" s="2">
        <f t="shared" si="0"/>
        <v>0.82999999999999829</v>
      </c>
      <c r="AE18" s="137">
        <f t="shared" si="1"/>
        <v>-7.0148090413094666E-3</v>
      </c>
    </row>
    <row r="19" spans="1:40" x14ac:dyDescent="0.25">
      <c r="W19" s="93">
        <v>42807</v>
      </c>
      <c r="X19" s="362">
        <v>51.83</v>
      </c>
      <c r="Y19" s="40">
        <v>51.83</v>
      </c>
      <c r="Z19" s="40">
        <v>51.11</v>
      </c>
      <c r="AA19" s="362">
        <v>51.32</v>
      </c>
      <c r="AB19" s="94">
        <v>1086300</v>
      </c>
      <c r="AC19" s="242">
        <v>51.32</v>
      </c>
      <c r="AD19" s="2">
        <f t="shared" si="0"/>
        <v>0.71999999999999886</v>
      </c>
      <c r="AE19" s="137">
        <f t="shared" si="1"/>
        <v>4.3052837573385183E-3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50.23</v>
      </c>
      <c r="Y20" s="40">
        <v>51.22</v>
      </c>
      <c r="Z20" s="40">
        <v>50.07</v>
      </c>
      <c r="AA20" s="362">
        <v>51.1</v>
      </c>
      <c r="AB20" s="94">
        <v>1157000</v>
      </c>
      <c r="AC20" s="242">
        <v>51.1</v>
      </c>
      <c r="AD20" s="2">
        <f t="shared" si="0"/>
        <v>1.1499999999999986</v>
      </c>
      <c r="AE20" s="137">
        <f t="shared" si="1"/>
        <v>2.3637820512820484E-2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42803</v>
      </c>
      <c r="X21" s="362">
        <v>49.77</v>
      </c>
      <c r="Y21" s="40">
        <v>50.06</v>
      </c>
      <c r="Z21" s="40">
        <v>49.48</v>
      </c>
      <c r="AA21" s="362">
        <v>49.92</v>
      </c>
      <c r="AB21" s="94">
        <v>765700</v>
      </c>
      <c r="AC21" s="242">
        <v>49.92</v>
      </c>
      <c r="AD21" s="2">
        <f t="shared" si="0"/>
        <v>0.5800000000000054</v>
      </c>
      <c r="AE21" s="137">
        <f t="shared" si="1"/>
        <v>8.0775444264942209E-3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42802</v>
      </c>
      <c r="X22" s="362">
        <v>49.59</v>
      </c>
      <c r="Y22" s="40">
        <v>49.83</v>
      </c>
      <c r="Z22" s="40">
        <v>49.4</v>
      </c>
      <c r="AA22" s="362">
        <v>49.52</v>
      </c>
      <c r="AB22" s="94">
        <v>776700</v>
      </c>
      <c r="AC22" s="242">
        <v>49.52</v>
      </c>
      <c r="AD22" s="2">
        <f t="shared" si="0"/>
        <v>0.42999999999999972</v>
      </c>
      <c r="AE22" s="137">
        <f t="shared" si="1"/>
        <v>2.0234722784298054E-3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42801</v>
      </c>
      <c r="X23" s="362">
        <v>49.56</v>
      </c>
      <c r="Y23" s="40">
        <v>49.76</v>
      </c>
      <c r="Z23" s="40">
        <v>49.05</v>
      </c>
      <c r="AA23" s="362">
        <v>49.42</v>
      </c>
      <c r="AB23" s="94">
        <v>806900</v>
      </c>
      <c r="AC23" s="242">
        <v>49.42</v>
      </c>
      <c r="AD23" s="2">
        <f t="shared" si="0"/>
        <v>0.71000000000000085</v>
      </c>
      <c r="AE23" s="137">
        <f t="shared" si="1"/>
        <v>-6.8327974276526371E-3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42800</v>
      </c>
      <c r="X24" s="362">
        <v>49.9</v>
      </c>
      <c r="Y24" s="40">
        <v>50</v>
      </c>
      <c r="Z24" s="40">
        <v>49.16</v>
      </c>
      <c r="AA24" s="362">
        <v>49.76</v>
      </c>
      <c r="AB24" s="94">
        <v>1200800</v>
      </c>
      <c r="AC24" s="242">
        <v>49.76</v>
      </c>
      <c r="AD24" s="2">
        <f t="shared" si="0"/>
        <v>0.84000000000000341</v>
      </c>
      <c r="AE24" s="137">
        <f t="shared" si="1"/>
        <v>-6.984633805627638E-3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42797</v>
      </c>
      <c r="X25" s="362">
        <v>51</v>
      </c>
      <c r="Y25" s="40">
        <v>51</v>
      </c>
      <c r="Z25" s="40">
        <v>49.79</v>
      </c>
      <c r="AA25" s="362">
        <v>50.11</v>
      </c>
      <c r="AB25" s="94">
        <v>849100</v>
      </c>
      <c r="AC25" s="242">
        <v>50.11</v>
      </c>
      <c r="AD25" s="2">
        <f t="shared" si="0"/>
        <v>1.2100000000000009</v>
      </c>
      <c r="AE25" s="137">
        <f t="shared" si="1"/>
        <v>-1.7065515888583738E-2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42796</v>
      </c>
      <c r="X26" s="362">
        <v>50.79</v>
      </c>
      <c r="Y26" s="40">
        <v>51.25</v>
      </c>
      <c r="Z26" s="40">
        <v>50.63</v>
      </c>
      <c r="AA26" s="362">
        <v>50.98</v>
      </c>
      <c r="AB26" s="94">
        <v>878700</v>
      </c>
      <c r="AC26" s="242">
        <v>50.98</v>
      </c>
      <c r="AD26" s="2">
        <f t="shared" si="0"/>
        <v>0.61999999999999744</v>
      </c>
      <c r="AE26" s="137">
        <f t="shared" si="1"/>
        <v>-1.3712047012732764E-3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42795</v>
      </c>
      <c r="X27" s="362">
        <v>51.12</v>
      </c>
      <c r="Y27" s="40">
        <v>51.61</v>
      </c>
      <c r="Z27" s="40">
        <v>50.42</v>
      </c>
      <c r="AA27" s="362">
        <v>51.05</v>
      </c>
      <c r="AB27" s="94">
        <v>1192400</v>
      </c>
      <c r="AC27" s="242">
        <v>51.05</v>
      </c>
      <c r="AD27" s="2">
        <f t="shared" si="0"/>
        <v>1.1899999999999977</v>
      </c>
      <c r="AE27" s="137">
        <f t="shared" si="1"/>
        <v>6.9033530571991353E-3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42794</v>
      </c>
      <c r="X28" s="362">
        <v>50.82</v>
      </c>
      <c r="Y28" s="40">
        <v>51.2</v>
      </c>
      <c r="Z28" s="40">
        <v>50.45</v>
      </c>
      <c r="AA28" s="362">
        <v>50.7</v>
      </c>
      <c r="AB28" s="94">
        <v>932200</v>
      </c>
      <c r="AC28" s="242">
        <v>50.7</v>
      </c>
      <c r="AD28" s="2">
        <f t="shared" si="0"/>
        <v>0.75</v>
      </c>
      <c r="AE28" s="137">
        <f t="shared" si="1"/>
        <v>-1.378766988379021E-3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42793</v>
      </c>
      <c r="X29" s="362">
        <v>49.93</v>
      </c>
      <c r="Y29" s="40">
        <v>50.83</v>
      </c>
      <c r="Z29" s="40">
        <v>49.57</v>
      </c>
      <c r="AA29" s="362">
        <v>50.77</v>
      </c>
      <c r="AB29" s="94">
        <v>1326600</v>
      </c>
      <c r="AC29" s="242">
        <v>50.77</v>
      </c>
      <c r="AD29" s="2">
        <f t="shared" si="0"/>
        <v>1.259999999999998</v>
      </c>
      <c r="AE29" s="137">
        <f t="shared" si="1"/>
        <v>1.4994002399040474E-2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42790</v>
      </c>
      <c r="X30" s="362">
        <v>50.51</v>
      </c>
      <c r="Y30" s="40">
        <v>50.63</v>
      </c>
      <c r="Z30" s="40">
        <v>49.77</v>
      </c>
      <c r="AA30" s="362">
        <v>50.02</v>
      </c>
      <c r="AB30" s="94">
        <v>1442900</v>
      </c>
      <c r="AC30" s="242">
        <v>50.02</v>
      </c>
      <c r="AD30" s="2">
        <f t="shared" si="0"/>
        <v>0.85999999999999943</v>
      </c>
      <c r="AE30" s="137">
        <f t="shared" si="1"/>
        <v>-1.3022888713496328E-2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42789</v>
      </c>
      <c r="X31" s="362">
        <v>52.48</v>
      </c>
      <c r="Y31" s="40">
        <v>52.5</v>
      </c>
      <c r="Z31" s="40">
        <v>50.61</v>
      </c>
      <c r="AA31" s="362">
        <v>50.68</v>
      </c>
      <c r="AB31" s="94">
        <v>1869800</v>
      </c>
      <c r="AC31" s="242">
        <v>50.68</v>
      </c>
      <c r="AD31" s="2">
        <f t="shared" si="0"/>
        <v>1.8900000000000006</v>
      </c>
      <c r="AE31" s="137">
        <f t="shared" si="1"/>
        <v>-1.8590240123934954E-2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42788</v>
      </c>
      <c r="X32" s="362">
        <v>49.24</v>
      </c>
      <c r="Y32" s="40">
        <v>52.14</v>
      </c>
      <c r="Z32" s="40">
        <v>48.68</v>
      </c>
      <c r="AA32" s="362">
        <v>51.64</v>
      </c>
      <c r="AB32" s="94">
        <v>4043000</v>
      </c>
      <c r="AC32" s="242">
        <v>51.64</v>
      </c>
      <c r="AD32" s="2">
        <f t="shared" si="0"/>
        <v>3.4600000000000009</v>
      </c>
      <c r="AE32" s="137">
        <f t="shared" si="1"/>
        <v>7.1369294605809097E-2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42787</v>
      </c>
      <c r="X33" s="362">
        <v>47.74</v>
      </c>
      <c r="Y33" s="40">
        <v>48.52</v>
      </c>
      <c r="Z33" s="40">
        <v>47.74</v>
      </c>
      <c r="AA33" s="362">
        <v>48.2</v>
      </c>
      <c r="AB33" s="94">
        <v>1801900</v>
      </c>
      <c r="AC33" s="242">
        <v>48.2</v>
      </c>
      <c r="AD33" s="2">
        <f t="shared" si="0"/>
        <v>0.78000000000000114</v>
      </c>
      <c r="AE33" s="137">
        <f t="shared" si="1"/>
        <v>1.0694065841895695E-2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47.62</v>
      </c>
      <c r="Y34" s="40">
        <v>47.85</v>
      </c>
      <c r="Z34" s="40">
        <v>47.27</v>
      </c>
      <c r="AA34" s="362">
        <v>47.69</v>
      </c>
      <c r="AB34" s="94">
        <v>1653700</v>
      </c>
      <c r="AC34" s="242">
        <v>47.69</v>
      </c>
      <c r="AD34" s="2">
        <f t="shared" si="0"/>
        <v>0.57999999999999829</v>
      </c>
      <c r="AE34" s="137">
        <f t="shared" si="1"/>
        <v>1.259710266638514E-3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47.95</v>
      </c>
      <c r="Y35" s="40">
        <v>48.14</v>
      </c>
      <c r="Z35" s="40">
        <v>47.24</v>
      </c>
      <c r="AA35" s="362">
        <v>47.63</v>
      </c>
      <c r="AB35" s="94">
        <v>1236300</v>
      </c>
      <c r="AC35" s="242">
        <v>47.63</v>
      </c>
      <c r="AD35" s="2">
        <f t="shared" si="0"/>
        <v>0.89999999999999858</v>
      </c>
      <c r="AE35" s="137">
        <f t="shared" si="1"/>
        <v>-6.0517529215359245E-3</v>
      </c>
    </row>
    <row r="36" spans="1:31" x14ac:dyDescent="0.25">
      <c r="W36" s="93">
        <v>42781</v>
      </c>
      <c r="X36" s="362">
        <v>47.66</v>
      </c>
      <c r="Y36" s="40">
        <v>48.12</v>
      </c>
      <c r="Z36" s="40">
        <v>47.01</v>
      </c>
      <c r="AA36" s="362">
        <v>47.92</v>
      </c>
      <c r="AB36" s="94">
        <v>1463000</v>
      </c>
      <c r="AC36" s="242">
        <v>47.92</v>
      </c>
      <c r="AD36" s="2">
        <f t="shared" si="0"/>
        <v>1.1099999999999994</v>
      </c>
      <c r="AE36" s="137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2">
        <v>47.82</v>
      </c>
      <c r="Y37" s="40">
        <v>47.97</v>
      </c>
      <c r="Z37" s="40">
        <v>47.58</v>
      </c>
      <c r="AA37" s="362">
        <v>47.77</v>
      </c>
      <c r="AB37" s="94">
        <v>1048700</v>
      </c>
      <c r="AC37" s="242">
        <v>47.77</v>
      </c>
      <c r="AD37" s="2">
        <f t="shared" si="0"/>
        <v>0.39000000000000057</v>
      </c>
      <c r="AE37" s="137">
        <f t="shared" si="1"/>
        <v>-2.088991017338504E-3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48.02</v>
      </c>
      <c r="Y38" s="40">
        <v>48.1</v>
      </c>
      <c r="Z38" s="40">
        <v>47.56</v>
      </c>
      <c r="AA38" s="362">
        <v>47.87</v>
      </c>
      <c r="AB38" s="94">
        <v>1449900</v>
      </c>
      <c r="AC38" s="242">
        <v>47.87</v>
      </c>
      <c r="AD38" s="2">
        <f t="shared" si="0"/>
        <v>0.53999999999999915</v>
      </c>
      <c r="AE38" s="137">
        <f t="shared" si="1"/>
        <v>1.4644351464434546E-3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48.43</v>
      </c>
      <c r="Y39" s="40">
        <v>48.91</v>
      </c>
      <c r="Z39" s="40">
        <v>47.54</v>
      </c>
      <c r="AA39" s="362">
        <v>47.8</v>
      </c>
      <c r="AB39" s="94">
        <v>1611000</v>
      </c>
      <c r="AC39" s="242">
        <v>47.8</v>
      </c>
      <c r="AD39" s="2">
        <f t="shared" si="0"/>
        <v>1.3699999999999974</v>
      </c>
      <c r="AE39" s="137">
        <f t="shared" si="1"/>
        <v>-5.4099042863089419E-3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52.833000000000006</v>
      </c>
      <c r="R40" s="34"/>
      <c r="T40" s="96" t="s">
        <v>98</v>
      </c>
      <c r="U40" s="128">
        <v>49.76</v>
      </c>
      <c r="W40" s="93">
        <v>42775</v>
      </c>
      <c r="X40" s="362">
        <v>47.81</v>
      </c>
      <c r="Y40" s="40">
        <v>48.31</v>
      </c>
      <c r="Z40" s="40">
        <v>47.7</v>
      </c>
      <c r="AA40" s="362">
        <v>48.06</v>
      </c>
      <c r="AB40" s="94">
        <v>1249200</v>
      </c>
      <c r="AC40" s="242">
        <v>48.06</v>
      </c>
      <c r="AD40" s="2">
        <f t="shared" si="0"/>
        <v>0.60999999999999943</v>
      </c>
      <c r="AE40" s="137">
        <f t="shared" si="1"/>
        <v>4.1788549937318287E-3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52.352700000000006</v>
      </c>
      <c r="R41" s="34"/>
      <c r="T41" s="86" t="s">
        <v>99</v>
      </c>
      <c r="U41" s="129">
        <v>49.93</v>
      </c>
      <c r="W41" s="93">
        <v>42774</v>
      </c>
      <c r="X41" s="362">
        <v>47.88</v>
      </c>
      <c r="Y41" s="40">
        <v>48.14</v>
      </c>
      <c r="Z41" s="40">
        <v>47.51</v>
      </c>
      <c r="AA41" s="362">
        <v>47.86</v>
      </c>
      <c r="AB41" s="94">
        <v>1065800</v>
      </c>
      <c r="AC41" s="242">
        <v>47.86</v>
      </c>
      <c r="AD41" s="2">
        <f t="shared" si="0"/>
        <v>0.63000000000000256</v>
      </c>
      <c r="AE41" s="137">
        <f t="shared" si="1"/>
        <v>3.3542976939202607E-3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51.872400000000006</v>
      </c>
      <c r="R42" s="34"/>
      <c r="T42" s="86" t="s">
        <v>100</v>
      </c>
      <c r="U42" s="129" t="s">
        <v>710</v>
      </c>
      <c r="W42" s="93">
        <v>42773</v>
      </c>
      <c r="X42" s="362">
        <v>47.58</v>
      </c>
      <c r="Y42" s="40">
        <v>48.09</v>
      </c>
      <c r="Z42" s="40">
        <v>47.47</v>
      </c>
      <c r="AA42" s="362">
        <v>47.7</v>
      </c>
      <c r="AB42" s="94">
        <v>1477200</v>
      </c>
      <c r="AC42" s="242">
        <v>47.7</v>
      </c>
      <c r="AD42" s="2">
        <f t="shared" si="0"/>
        <v>0.62000000000000455</v>
      </c>
      <c r="AE42" s="137">
        <f t="shared" si="1"/>
        <v>3.7878787878786735E-3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51.392100000000006</v>
      </c>
      <c r="R43" s="82"/>
      <c r="T43" s="86" t="s">
        <v>101</v>
      </c>
      <c r="U43" s="129" t="s">
        <v>711</v>
      </c>
      <c r="W43" s="93">
        <v>42772</v>
      </c>
      <c r="X43" s="362">
        <v>47.76</v>
      </c>
      <c r="Y43" s="40">
        <v>48.02</v>
      </c>
      <c r="Z43" s="40">
        <v>47.28</v>
      </c>
      <c r="AA43" s="362">
        <v>47.52</v>
      </c>
      <c r="AB43" s="94">
        <v>1139100</v>
      </c>
      <c r="AC43" s="242">
        <v>47.52</v>
      </c>
      <c r="AD43" s="2">
        <f t="shared" si="0"/>
        <v>0.74000000000000199</v>
      </c>
      <c r="AE43" s="137">
        <f t="shared" si="1"/>
        <v>-4.6082949308755561E-3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50.911800000000007</v>
      </c>
      <c r="R44" s="82"/>
      <c r="T44" s="86" t="s">
        <v>102</v>
      </c>
      <c r="U44" s="129">
        <v>54.65</v>
      </c>
      <c r="W44" s="93">
        <v>42769</v>
      </c>
      <c r="X44" s="362">
        <v>48.13</v>
      </c>
      <c r="Y44" s="40">
        <v>48.36</v>
      </c>
      <c r="Z44" s="40">
        <v>47.41</v>
      </c>
      <c r="AA44" s="362">
        <v>47.74</v>
      </c>
      <c r="AB44" s="94">
        <v>760800</v>
      </c>
      <c r="AC44" s="242">
        <v>47.74</v>
      </c>
      <c r="AD44" s="2">
        <f t="shared" si="0"/>
        <v>0.95000000000000284</v>
      </c>
      <c r="AE44" s="137">
        <f t="shared" si="1"/>
        <v>1.6785564414605325E-3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50.4315</v>
      </c>
      <c r="R45" s="82"/>
      <c r="T45" s="86" t="s">
        <v>103</v>
      </c>
      <c r="U45" s="129">
        <v>1.56863</v>
      </c>
      <c r="W45" s="93">
        <v>42768</v>
      </c>
      <c r="X45" s="362">
        <v>48.17</v>
      </c>
      <c r="Y45" s="40">
        <v>48.5</v>
      </c>
      <c r="Z45" s="40">
        <v>47.55</v>
      </c>
      <c r="AA45" s="362">
        <v>47.66</v>
      </c>
      <c r="AB45" s="94">
        <v>694700</v>
      </c>
      <c r="AC45" s="242">
        <v>47.66</v>
      </c>
      <c r="AD45" s="2">
        <f t="shared" si="0"/>
        <v>0.95000000000000284</v>
      </c>
      <c r="AE45" s="137">
        <f t="shared" si="1"/>
        <v>-8.7354409317803583E-3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49.9512</v>
      </c>
      <c r="R46" s="82"/>
      <c r="T46" s="86" t="s">
        <v>122</v>
      </c>
      <c r="U46" s="231" t="s">
        <v>453</v>
      </c>
      <c r="W46" s="93">
        <v>42767</v>
      </c>
      <c r="X46" s="362">
        <v>47.3</v>
      </c>
      <c r="Y46" s="40">
        <v>48.45</v>
      </c>
      <c r="Z46" s="40">
        <v>46.83</v>
      </c>
      <c r="AA46" s="362">
        <v>48.08</v>
      </c>
      <c r="AB46" s="94">
        <v>1288500</v>
      </c>
      <c r="AC46" s="242">
        <v>48.08</v>
      </c>
      <c r="AD46" s="2">
        <f t="shared" si="0"/>
        <v>1.6200000000000045</v>
      </c>
      <c r="AE46" s="137">
        <f t="shared" si="1"/>
        <v>2.297872340425533E-2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49.4709</v>
      </c>
      <c r="R47" s="82"/>
      <c r="T47" s="86"/>
      <c r="U47" s="129"/>
      <c r="W47" s="93">
        <v>42766</v>
      </c>
      <c r="X47" s="362">
        <v>47.88</v>
      </c>
      <c r="Y47" s="40">
        <v>48.11</v>
      </c>
      <c r="Z47" s="40">
        <v>46.83</v>
      </c>
      <c r="AA47" s="362">
        <v>47</v>
      </c>
      <c r="AB47" s="94">
        <v>1625200</v>
      </c>
      <c r="AC47" s="242">
        <v>47</v>
      </c>
      <c r="AD47" s="2">
        <f t="shared" si="0"/>
        <v>1.2800000000000011</v>
      </c>
      <c r="AE47" s="137">
        <f t="shared" si="1"/>
        <v>-2.1444930251925953E-2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48.990600000000001</v>
      </c>
      <c r="R48" s="82"/>
      <c r="T48" s="86" t="s">
        <v>105</v>
      </c>
      <c r="U48" s="129" t="s">
        <v>712</v>
      </c>
      <c r="W48" s="93">
        <v>42765</v>
      </c>
      <c r="X48" s="362">
        <v>48.8</v>
      </c>
      <c r="Y48" s="40">
        <v>48.88</v>
      </c>
      <c r="Z48" s="40">
        <v>47.94</v>
      </c>
      <c r="AA48" s="362">
        <v>48.03</v>
      </c>
      <c r="AB48" s="94">
        <v>1323500</v>
      </c>
      <c r="AC48" s="242">
        <v>48.03</v>
      </c>
      <c r="AD48" s="2">
        <f t="shared" si="0"/>
        <v>0.94000000000000483</v>
      </c>
      <c r="AE48" s="137">
        <f t="shared" si="1"/>
        <v>-2.0195838433292534E-2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48.510300000000001</v>
      </c>
      <c r="R49" s="82"/>
      <c r="T49" s="86" t="s">
        <v>106</v>
      </c>
      <c r="U49" s="129" t="s">
        <v>615</v>
      </c>
      <c r="W49" s="93">
        <v>42762</v>
      </c>
      <c r="X49" s="362">
        <v>49.35</v>
      </c>
      <c r="Y49" s="40">
        <v>49.56</v>
      </c>
      <c r="Z49" s="40">
        <v>48.61</v>
      </c>
      <c r="AA49" s="362">
        <v>49.02</v>
      </c>
      <c r="AB49" s="94">
        <v>945300</v>
      </c>
      <c r="AC49" s="242">
        <v>49.02</v>
      </c>
      <c r="AD49" s="2">
        <f t="shared" si="0"/>
        <v>0.95000000000000284</v>
      </c>
      <c r="AE49" s="137">
        <f t="shared" si="1"/>
        <v>-6.284208392458801E-3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48.03</v>
      </c>
      <c r="R50" s="82"/>
      <c r="T50" s="86" t="s">
        <v>107</v>
      </c>
      <c r="U50" s="130">
        <v>1141622</v>
      </c>
      <c r="W50" s="93">
        <v>42761</v>
      </c>
      <c r="X50" s="362">
        <v>49.22</v>
      </c>
      <c r="Y50" s="40">
        <v>50.05</v>
      </c>
      <c r="Z50" s="40">
        <v>48.77</v>
      </c>
      <c r="AA50" s="362">
        <v>49.33</v>
      </c>
      <c r="AB50" s="94">
        <v>2613500</v>
      </c>
      <c r="AC50" s="242">
        <v>49.33</v>
      </c>
      <c r="AD50" s="2">
        <f t="shared" si="0"/>
        <v>1.279999999999994</v>
      </c>
      <c r="AE50" s="137">
        <f t="shared" si="1"/>
        <v>2.5784986483676331E-2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47.549700000000001</v>
      </c>
      <c r="R51" s="82"/>
      <c r="T51" s="86" t="s">
        <v>110</v>
      </c>
      <c r="U51" s="130">
        <v>1194830</v>
      </c>
      <c r="W51" s="93">
        <v>42760</v>
      </c>
      <c r="X51" s="362">
        <v>47.22</v>
      </c>
      <c r="Y51" s="40">
        <v>48.24</v>
      </c>
      <c r="Z51" s="40">
        <v>46.96</v>
      </c>
      <c r="AA51" s="362">
        <v>48.09</v>
      </c>
      <c r="AB51" s="94">
        <v>1275800</v>
      </c>
      <c r="AC51" s="242">
        <v>48.09</v>
      </c>
      <c r="AD51" s="2">
        <f t="shared" si="0"/>
        <v>1.2800000000000011</v>
      </c>
      <c r="AE51" s="137">
        <f t="shared" si="1"/>
        <v>2.6686592655849717E-2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47.069400000000002</v>
      </c>
      <c r="R52" s="82"/>
      <c r="T52" s="86" t="s">
        <v>108</v>
      </c>
      <c r="U52" s="129" t="s">
        <v>713</v>
      </c>
      <c r="W52" s="93">
        <v>42759</v>
      </c>
      <c r="X52" s="362">
        <v>45.92</v>
      </c>
      <c r="Y52" s="40">
        <v>46.95</v>
      </c>
      <c r="Z52" s="40">
        <v>45.83</v>
      </c>
      <c r="AA52" s="362">
        <v>46.84</v>
      </c>
      <c r="AB52" s="94">
        <v>1239400</v>
      </c>
      <c r="AC52" s="242">
        <v>46.84</v>
      </c>
      <c r="AD52" s="2">
        <f t="shared" si="0"/>
        <v>1.1200000000000045</v>
      </c>
      <c r="AE52" s="137">
        <f t="shared" si="1"/>
        <v>1.8260869565217552E-2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46.589100000000002</v>
      </c>
      <c r="R53" s="82"/>
      <c r="T53" s="86" t="s">
        <v>111</v>
      </c>
      <c r="U53" s="129">
        <v>17.91</v>
      </c>
      <c r="W53" s="93">
        <v>42758</v>
      </c>
      <c r="X53" s="362">
        <v>45.47</v>
      </c>
      <c r="Y53" s="40">
        <v>46.15</v>
      </c>
      <c r="Z53" s="40">
        <v>45.15</v>
      </c>
      <c r="AA53" s="362">
        <v>46</v>
      </c>
      <c r="AB53" s="94">
        <v>826800</v>
      </c>
      <c r="AC53" s="242">
        <v>46</v>
      </c>
      <c r="AD53" s="2">
        <f t="shared" si="0"/>
        <v>1</v>
      </c>
      <c r="AE53" s="137">
        <f t="shared" si="1"/>
        <v>8.1087004163926668E-3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46.108800000000002</v>
      </c>
      <c r="R54" s="82"/>
      <c r="T54" s="86" t="s">
        <v>112</v>
      </c>
      <c r="U54" s="129">
        <v>2.78</v>
      </c>
      <c r="W54" s="93">
        <v>42755</v>
      </c>
      <c r="X54" s="362">
        <v>45.93</v>
      </c>
      <c r="Y54" s="40">
        <v>46.41</v>
      </c>
      <c r="Z54" s="40">
        <v>45.41</v>
      </c>
      <c r="AA54" s="362">
        <v>45.63</v>
      </c>
      <c r="AB54" s="94">
        <v>736000</v>
      </c>
      <c r="AC54" s="242">
        <v>45.63</v>
      </c>
      <c r="AD54" s="2">
        <f t="shared" si="0"/>
        <v>1</v>
      </c>
      <c r="AE54" s="137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45.628500000000003</v>
      </c>
      <c r="R55" s="82"/>
      <c r="T55" s="86" t="s">
        <v>109</v>
      </c>
      <c r="U55" s="129" t="s">
        <v>123</v>
      </c>
      <c r="W55" s="93">
        <v>42754</v>
      </c>
      <c r="X55" s="362">
        <v>45.76</v>
      </c>
      <c r="Y55" s="40">
        <v>46.36</v>
      </c>
      <c r="Z55" s="40">
        <v>45.39</v>
      </c>
      <c r="AA55" s="362">
        <v>45.62</v>
      </c>
      <c r="AB55" s="94">
        <v>1031300</v>
      </c>
      <c r="AC55" s="242">
        <v>45.62</v>
      </c>
      <c r="AD55" s="2">
        <f t="shared" si="0"/>
        <v>0.96999999999999886</v>
      </c>
      <c r="AE55" s="137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45.148199999999996</v>
      </c>
      <c r="R56" s="82"/>
      <c r="W56" s="93">
        <v>42753</v>
      </c>
      <c r="X56" s="362">
        <v>44.97</v>
      </c>
      <c r="Y56" s="40">
        <v>45.77</v>
      </c>
      <c r="Z56" s="40">
        <v>44.56</v>
      </c>
      <c r="AA56" s="362">
        <v>45.67</v>
      </c>
      <c r="AB56" s="94">
        <v>943000</v>
      </c>
      <c r="AC56" s="242">
        <v>45.67</v>
      </c>
      <c r="AD56" s="2">
        <f t="shared" si="0"/>
        <v>1.2100000000000009</v>
      </c>
      <c r="AE56" s="137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44.667900000000003</v>
      </c>
      <c r="R57" s="82"/>
      <c r="W57" s="93">
        <v>42752</v>
      </c>
      <c r="X57" s="362">
        <v>45.08</v>
      </c>
      <c r="Y57" s="40">
        <v>45.22</v>
      </c>
      <c r="Z57" s="40">
        <v>44.2</v>
      </c>
      <c r="AA57" s="362">
        <v>44.74</v>
      </c>
      <c r="AB57" s="94">
        <v>905400</v>
      </c>
      <c r="AC57" s="242">
        <v>44.74</v>
      </c>
      <c r="AD57" s="2">
        <f t="shared" si="0"/>
        <v>1.019999999999996</v>
      </c>
      <c r="AE57" s="137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44.187600000000003</v>
      </c>
      <c r="R58" s="82"/>
      <c r="W58" s="93">
        <v>42748</v>
      </c>
      <c r="X58" s="362">
        <v>45.49</v>
      </c>
      <c r="Y58" s="40">
        <v>45.49</v>
      </c>
      <c r="Z58" s="40">
        <v>44.84</v>
      </c>
      <c r="AA58" s="362">
        <v>44.95</v>
      </c>
      <c r="AB58" s="94">
        <v>547700</v>
      </c>
      <c r="AC58" s="242">
        <v>44.95</v>
      </c>
      <c r="AD58" s="2">
        <f t="shared" si="0"/>
        <v>0.64999999999999858</v>
      </c>
      <c r="AE58" s="137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43.707300000000004</v>
      </c>
      <c r="R59" s="82"/>
      <c r="W59" s="93">
        <v>42747</v>
      </c>
      <c r="X59" s="362">
        <v>45.47</v>
      </c>
      <c r="Y59" s="40">
        <v>45.83</v>
      </c>
      <c r="Z59" s="40">
        <v>44.67</v>
      </c>
      <c r="AA59" s="362">
        <v>45.35</v>
      </c>
      <c r="AB59" s="94">
        <v>731500</v>
      </c>
      <c r="AC59" s="242">
        <v>45.35</v>
      </c>
      <c r="AD59" s="2">
        <f t="shared" si="0"/>
        <v>1.1599999999999966</v>
      </c>
      <c r="AE59" s="137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43.227000000000004</v>
      </c>
      <c r="R60" s="82"/>
      <c r="W60" s="93">
        <v>42746</v>
      </c>
      <c r="X60" s="362">
        <v>45.01</v>
      </c>
      <c r="Y60" s="40">
        <v>45.82</v>
      </c>
      <c r="Z60" s="40">
        <v>44.72</v>
      </c>
      <c r="AA60" s="362">
        <v>45.75</v>
      </c>
      <c r="AB60" s="94">
        <v>870500</v>
      </c>
      <c r="AC60" s="242">
        <v>45.75</v>
      </c>
      <c r="AD60" s="2">
        <f t="shared" si="0"/>
        <v>1.1000000000000014</v>
      </c>
      <c r="AE60" s="137">
        <f t="shared" si="1"/>
        <v>1.1720477664750151E-2</v>
      </c>
    </row>
    <row r="61" spans="1:31" x14ac:dyDescent="0.25">
      <c r="W61" s="93">
        <v>42745</v>
      </c>
      <c r="X61" s="362">
        <v>44.33</v>
      </c>
      <c r="Y61" s="40">
        <v>45.36</v>
      </c>
      <c r="Z61" s="40">
        <v>44.33</v>
      </c>
      <c r="AA61" s="362">
        <v>45.22</v>
      </c>
      <c r="AB61" s="94">
        <v>1065500</v>
      </c>
      <c r="AC61" s="242">
        <v>45.22</v>
      </c>
      <c r="AD61" s="2">
        <f t="shared" si="0"/>
        <v>1.0300000000000011</v>
      </c>
      <c r="AE61" s="137">
        <f t="shared" si="1"/>
        <v>1.8697904933543619E-2</v>
      </c>
    </row>
    <row r="62" spans="1:31" x14ac:dyDescent="0.25">
      <c r="W62" s="93">
        <v>42744</v>
      </c>
      <c r="X62" s="362">
        <v>44.14</v>
      </c>
      <c r="Y62" s="40">
        <v>44.7</v>
      </c>
      <c r="Z62" s="40">
        <v>43.9</v>
      </c>
      <c r="AA62" s="362">
        <v>44.39</v>
      </c>
      <c r="AB62" s="94">
        <v>855800</v>
      </c>
      <c r="AC62" s="242">
        <v>44.39</v>
      </c>
      <c r="AD62" s="2">
        <f t="shared" si="0"/>
        <v>0.80000000000000426</v>
      </c>
      <c r="AE62" s="137">
        <f t="shared" si="1"/>
        <v>3.1638418079096287E-3</v>
      </c>
    </row>
    <row r="63" spans="1:31" x14ac:dyDescent="0.25">
      <c r="W63" s="93">
        <v>42741</v>
      </c>
      <c r="X63" s="362">
        <v>44.75</v>
      </c>
      <c r="Y63" s="40">
        <v>44.92</v>
      </c>
      <c r="Z63" s="40">
        <v>44.06</v>
      </c>
      <c r="AA63" s="362">
        <v>44.25</v>
      </c>
      <c r="AB63" s="94">
        <v>932900</v>
      </c>
      <c r="AC63" s="242">
        <v>44.25</v>
      </c>
      <c r="AD63" s="2">
        <f t="shared" si="0"/>
        <v>0.85999999999999943</v>
      </c>
      <c r="AE63" s="137">
        <f t="shared" si="1"/>
        <v>-6.7340067340067034E-3</v>
      </c>
    </row>
    <row r="64" spans="1:31" x14ac:dyDescent="0.25">
      <c r="W64" s="93">
        <v>42740</v>
      </c>
      <c r="X64" s="362">
        <v>44.51</v>
      </c>
      <c r="Y64" s="40">
        <v>44.79</v>
      </c>
      <c r="Z64" s="40">
        <v>44.02</v>
      </c>
      <c r="AA64" s="362">
        <v>44.55</v>
      </c>
      <c r="AB64" s="94">
        <v>933700</v>
      </c>
      <c r="AC64" s="242">
        <v>44.55</v>
      </c>
      <c r="AD64" s="2">
        <f t="shared" si="0"/>
        <v>0.76999999999999602</v>
      </c>
      <c r="AE64" s="137">
        <f t="shared" si="1"/>
        <v>-4.9140049140050657E-3</v>
      </c>
    </row>
    <row r="65" spans="23:31" x14ac:dyDescent="0.25">
      <c r="W65" s="93">
        <v>42739</v>
      </c>
      <c r="X65" s="362">
        <v>43.1</v>
      </c>
      <c r="Y65" s="40">
        <v>44.89</v>
      </c>
      <c r="Z65" s="40">
        <v>42.78</v>
      </c>
      <c r="AA65" s="362">
        <v>44.77</v>
      </c>
      <c r="AB65" s="94">
        <v>1852500</v>
      </c>
      <c r="AC65" s="242">
        <v>44.77</v>
      </c>
      <c r="AD65" s="2">
        <f t="shared" si="0"/>
        <v>2.1099999999999994</v>
      </c>
      <c r="AE65" s="137">
        <f t="shared" si="1"/>
        <v>4.6272493573264795E-2</v>
      </c>
    </row>
    <row r="66" spans="23:31" x14ac:dyDescent="0.25">
      <c r="W66" s="93">
        <v>42738</v>
      </c>
      <c r="X66" s="362">
        <v>43.13</v>
      </c>
      <c r="Y66" s="40">
        <v>43.87</v>
      </c>
      <c r="Z66" s="40">
        <v>42.64</v>
      </c>
      <c r="AA66" s="362">
        <v>42.79</v>
      </c>
      <c r="AB66" s="94">
        <v>1618500</v>
      </c>
      <c r="AC66" s="242">
        <v>42.79</v>
      </c>
      <c r="AD66" s="2">
        <f t="shared" si="0"/>
        <v>1.2299999999999969</v>
      </c>
      <c r="AE66" s="137">
        <f t="shared" si="1"/>
        <v>6.1133317658124131E-3</v>
      </c>
    </row>
    <row r="67" spans="23:31" x14ac:dyDescent="0.25">
      <c r="W67" s="93">
        <v>42734</v>
      </c>
      <c r="X67" s="362">
        <v>42.62</v>
      </c>
      <c r="Y67" s="40">
        <v>42.97</v>
      </c>
      <c r="Z67" s="40">
        <v>42.1</v>
      </c>
      <c r="AA67" s="362">
        <v>42.53</v>
      </c>
      <c r="AB67" s="94">
        <v>856900</v>
      </c>
      <c r="AC67" s="242">
        <v>42.53</v>
      </c>
      <c r="AD67" s="2">
        <f t="shared" si="0"/>
        <v>0.86999999999999744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51" priority="17">
      <formula>F28&gt;0</formula>
    </cfRule>
    <cfRule type="expression" dxfId="550" priority="18">
      <formula>F28&lt;0</formula>
    </cfRule>
  </conditionalFormatting>
  <conditionalFormatting sqref="F28 F33:F35">
    <cfRule type="expression" dxfId="549" priority="19">
      <formula>F28&gt;0</formula>
    </cfRule>
    <cfRule type="expression" dxfId="548" priority="20">
      <formula>F28&lt;0</formula>
    </cfRule>
  </conditionalFormatting>
  <conditionalFormatting sqref="H28 H33:H35">
    <cfRule type="expression" dxfId="547" priority="15">
      <formula>H28&gt;0</formula>
    </cfRule>
    <cfRule type="expression" dxfId="546" priority="16">
      <formula>H28&lt;0</formula>
    </cfRule>
  </conditionalFormatting>
  <conditionalFormatting sqref="F21:F27">
    <cfRule type="expression" dxfId="545" priority="13">
      <formula>F21&gt;0</formula>
    </cfRule>
    <cfRule type="expression" dxfId="544" priority="14">
      <formula>F21&lt;0</formula>
    </cfRule>
  </conditionalFormatting>
  <conditionalFormatting sqref="H21:H27">
    <cfRule type="expression" dxfId="543" priority="11">
      <formula>H21&gt;0</formula>
    </cfRule>
    <cfRule type="expression" dxfId="542" priority="12">
      <formula>H21&lt;0</formula>
    </cfRule>
  </conditionalFormatting>
  <conditionalFormatting sqref="Q8">
    <cfRule type="expression" dxfId="541" priority="7">
      <formula>Q8&gt;0</formula>
    </cfRule>
    <cfRule type="expression" dxfId="540" priority="8">
      <formula>Q8&lt;0</formula>
    </cfRule>
  </conditionalFormatting>
  <conditionalFormatting sqref="Q7">
    <cfRule type="expression" dxfId="539" priority="9">
      <formula>Q7&gt;0</formula>
    </cfRule>
    <cfRule type="expression" dxfId="538" priority="10">
      <formula>Q7&lt;0</formula>
    </cfRule>
  </conditionalFormatting>
  <conditionalFormatting sqref="F29:F32">
    <cfRule type="expression" dxfId="537" priority="5">
      <formula>F29&gt;0</formula>
    </cfRule>
    <cfRule type="expression" dxfId="536" priority="6">
      <formula>F29&lt;0</formula>
    </cfRule>
  </conditionalFormatting>
  <conditionalFormatting sqref="H29:H32">
    <cfRule type="expression" dxfId="535" priority="3">
      <formula>H29&gt;0</formula>
    </cfRule>
    <cfRule type="expression" dxfId="534" priority="4">
      <formula>H29&lt;0</formula>
    </cfRule>
  </conditionalFormatting>
  <conditionalFormatting sqref="M37">
    <cfRule type="expression" dxfId="533" priority="1">
      <formula>M37&gt;0</formula>
    </cfRule>
    <cfRule type="expression" dxfId="53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236.26</v>
      </c>
      <c r="Y2" s="40">
        <v>237.39</v>
      </c>
      <c r="Z2" s="40">
        <v>234.54</v>
      </c>
      <c r="AA2" s="362">
        <v>234.78</v>
      </c>
      <c r="AB2" s="94">
        <v>103725600</v>
      </c>
      <c r="AC2" s="242">
        <v>234.78</v>
      </c>
      <c r="AD2" s="2">
        <f>Y2-Z2</f>
        <v>2.8499999999999943</v>
      </c>
      <c r="AE2" s="137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232.51</v>
      </c>
      <c r="T3" s="120"/>
      <c r="W3" s="93">
        <v>42829</v>
      </c>
      <c r="X3" s="362">
        <v>235</v>
      </c>
      <c r="Y3" s="40">
        <v>235.58</v>
      </c>
      <c r="Z3" s="40">
        <v>234.56</v>
      </c>
      <c r="AA3" s="362">
        <v>235.48</v>
      </c>
      <c r="AB3" s="94">
        <v>56466200</v>
      </c>
      <c r="AC3" s="242">
        <v>235.48</v>
      </c>
      <c r="AD3" s="2">
        <f>Y3-Z3</f>
        <v>1.0200000000000102</v>
      </c>
      <c r="AE3" s="137">
        <f>AC3/AC4-1</f>
        <v>6.3740279607360506E-4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232.51</v>
      </c>
      <c r="R4" s="499">
        <v>-6.4999999999999997E-3</v>
      </c>
      <c r="T4" s="120"/>
      <c r="W4" s="93">
        <v>42828</v>
      </c>
      <c r="X4" s="362">
        <v>235.8</v>
      </c>
      <c r="Y4" s="40">
        <v>236.03</v>
      </c>
      <c r="Z4" s="40">
        <v>233.91</v>
      </c>
      <c r="AA4" s="362">
        <v>235.33</v>
      </c>
      <c r="AB4" s="94">
        <v>85546500</v>
      </c>
      <c r="AC4" s="242">
        <v>235.33</v>
      </c>
      <c r="AD4" s="2">
        <f t="shared" ref="AD4:AD67" si="0">Y4-Z4</f>
        <v>2.1200000000000045</v>
      </c>
      <c r="AE4" s="137">
        <f t="shared" ref="AE4:AE67" si="1">AC4/AC5-1</f>
        <v>-1.7392042080257575E-3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235.9</v>
      </c>
      <c r="Y5" s="40">
        <v>236.51</v>
      </c>
      <c r="Z5" s="40">
        <v>235.68</v>
      </c>
      <c r="AA5" s="362">
        <v>235.74</v>
      </c>
      <c r="AB5" s="94">
        <v>73733100</v>
      </c>
      <c r="AC5" s="242">
        <v>235.74</v>
      </c>
      <c r="AD5" s="2">
        <f t="shared" si="0"/>
        <v>0.82999999999998408</v>
      </c>
      <c r="AE5" s="137">
        <f t="shared" si="1"/>
        <v>-2.3276482288712153E-3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235.47</v>
      </c>
      <c r="Y6" s="40">
        <v>236.52</v>
      </c>
      <c r="Z6" s="40">
        <v>235.27</v>
      </c>
      <c r="AA6" s="362">
        <v>236.29</v>
      </c>
      <c r="AB6" s="94">
        <v>56737900</v>
      </c>
      <c r="AC6" s="242">
        <v>236.29</v>
      </c>
      <c r="AD6" s="2">
        <f t="shared" si="0"/>
        <v>1.25</v>
      </c>
      <c r="AE6" s="137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2">
        <v>234.99</v>
      </c>
      <c r="Y7" s="40">
        <v>235.81</v>
      </c>
      <c r="Z7" s="40">
        <v>234.73</v>
      </c>
      <c r="AA7" s="362">
        <v>235.54</v>
      </c>
      <c r="AB7" s="94">
        <v>61950400</v>
      </c>
      <c r="AC7" s="242">
        <v>235.54</v>
      </c>
      <c r="AD7" s="2">
        <f t="shared" si="0"/>
        <v>1.0800000000000125</v>
      </c>
      <c r="AE7" s="137">
        <f t="shared" si="1"/>
        <v>9.3489716131234246E-4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233.27</v>
      </c>
      <c r="Y8" s="40">
        <v>235.81</v>
      </c>
      <c r="Z8" s="40">
        <v>233.14</v>
      </c>
      <c r="AA8" s="362">
        <v>235.32</v>
      </c>
      <c r="AB8" s="94">
        <v>93483900</v>
      </c>
      <c r="AC8" s="242">
        <v>235.32</v>
      </c>
      <c r="AD8" s="2">
        <f t="shared" si="0"/>
        <v>2.6700000000000159</v>
      </c>
      <c r="AE8" s="137">
        <f t="shared" si="1"/>
        <v>7.276774248780038E-3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231.93</v>
      </c>
      <c r="Y9" s="40">
        <v>233.92</v>
      </c>
      <c r="Z9" s="40">
        <v>231.61</v>
      </c>
      <c r="AA9" s="362">
        <v>233.62</v>
      </c>
      <c r="AB9" s="94">
        <v>87454500</v>
      </c>
      <c r="AC9" s="242">
        <v>233.62</v>
      </c>
      <c r="AD9" s="2">
        <f t="shared" si="0"/>
        <v>2.3099999999999739</v>
      </c>
      <c r="AE9" s="137">
        <f t="shared" si="1"/>
        <v>-1.0262550243735902E-3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2">
        <v>234.38</v>
      </c>
      <c r="Y10" s="40">
        <v>235.04</v>
      </c>
      <c r="Z10" s="40">
        <v>232.96</v>
      </c>
      <c r="AA10" s="362">
        <v>233.86</v>
      </c>
      <c r="AB10" s="94">
        <v>112504900</v>
      </c>
      <c r="AC10" s="242">
        <v>233.86</v>
      </c>
      <c r="AD10" s="2">
        <f t="shared" si="0"/>
        <v>2.0799999999999841</v>
      </c>
      <c r="AE10" s="137">
        <f t="shared" si="1"/>
        <v>-7.2640259795742068E-4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234.28</v>
      </c>
      <c r="Y11" s="40">
        <v>235.34</v>
      </c>
      <c r="Z11" s="40">
        <v>233.6</v>
      </c>
      <c r="AA11" s="362">
        <v>234.03</v>
      </c>
      <c r="AB11" s="94">
        <v>100410300</v>
      </c>
      <c r="AC11" s="242">
        <v>234.03</v>
      </c>
      <c r="AD11" s="2">
        <f t="shared" si="0"/>
        <v>1.7400000000000091</v>
      </c>
      <c r="AE11" s="137">
        <f t="shared" si="1"/>
        <v>-1.0670991975414434E-3</v>
      </c>
      <c r="AK11" s="233"/>
      <c r="AN11" s="233"/>
    </row>
    <row r="12" spans="1:40" x14ac:dyDescent="0.25">
      <c r="W12" s="93">
        <v>42816</v>
      </c>
      <c r="X12" s="362">
        <v>233.77</v>
      </c>
      <c r="Y12" s="40">
        <v>234.61</v>
      </c>
      <c r="Z12" s="40">
        <v>233.05</v>
      </c>
      <c r="AA12" s="362">
        <v>234.28</v>
      </c>
      <c r="AB12" s="94">
        <v>97569200</v>
      </c>
      <c r="AC12" s="242">
        <v>234.28</v>
      </c>
      <c r="AD12" s="2">
        <f t="shared" si="0"/>
        <v>1.5600000000000023</v>
      </c>
      <c r="AE12" s="137">
        <f t="shared" si="1"/>
        <v>2.3531425148677343E-3</v>
      </c>
    </row>
    <row r="13" spans="1:40" x14ac:dyDescent="0.25">
      <c r="W13" s="93">
        <v>42815</v>
      </c>
      <c r="X13" s="362">
        <v>237.47</v>
      </c>
      <c r="Y13" s="40">
        <v>237.61</v>
      </c>
      <c r="Z13" s="40">
        <v>233.58</v>
      </c>
      <c r="AA13" s="362">
        <v>233.73</v>
      </c>
      <c r="AB13" s="94">
        <v>131809300</v>
      </c>
      <c r="AC13" s="242">
        <v>233.73</v>
      </c>
      <c r="AD13" s="2">
        <f t="shared" si="0"/>
        <v>4.0300000000000011</v>
      </c>
      <c r="AE13" s="137">
        <f t="shared" si="1"/>
        <v>-1.2839464459179828E-2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237.03</v>
      </c>
      <c r="Y14" s="40">
        <v>237.36</v>
      </c>
      <c r="Z14" s="40">
        <v>236.32</v>
      </c>
      <c r="AA14" s="362">
        <v>236.77</v>
      </c>
      <c r="AB14" s="94">
        <v>52537000</v>
      </c>
      <c r="AC14" s="242">
        <v>236.77</v>
      </c>
      <c r="AD14" s="2">
        <f t="shared" si="0"/>
        <v>1.0400000000000205</v>
      </c>
      <c r="AE14" s="137">
        <f t="shared" si="1"/>
        <v>-1.0969075644432502E-3</v>
      </c>
    </row>
    <row r="15" spans="1:40" x14ac:dyDescent="0.25">
      <c r="W15" s="93">
        <v>42811</v>
      </c>
      <c r="X15" s="362">
        <v>237.75</v>
      </c>
      <c r="Y15" s="40">
        <v>237.97</v>
      </c>
      <c r="Z15" s="40">
        <v>237.03</v>
      </c>
      <c r="AA15" s="362">
        <v>237.03</v>
      </c>
      <c r="AB15" s="94">
        <v>89002100</v>
      </c>
      <c r="AC15" s="242">
        <v>237.03</v>
      </c>
      <c r="AD15" s="2">
        <f t="shared" si="0"/>
        <v>0.93999999999999773</v>
      </c>
      <c r="AE15" s="137" t="e">
        <f t="shared" si="1"/>
        <v>#DIV/0!</v>
      </c>
      <c r="AK15" s="233"/>
      <c r="AN15" s="233"/>
    </row>
    <row r="16" spans="1:40" x14ac:dyDescent="0.25">
      <c r="W16" s="93">
        <v>42811</v>
      </c>
      <c r="X16" s="362" t="s">
        <v>568</v>
      </c>
      <c r="Y16" s="40"/>
      <c r="Z16" s="40"/>
      <c r="AA16" s="362"/>
      <c r="AB16" s="94"/>
      <c r="AC16" s="242"/>
      <c r="AD16" s="2">
        <f t="shared" si="0"/>
        <v>0</v>
      </c>
      <c r="AE16" s="137">
        <f t="shared" si="1"/>
        <v>-1</v>
      </c>
    </row>
    <row r="17" spans="1:40" x14ac:dyDescent="0.25">
      <c r="W17" s="93">
        <v>42810</v>
      </c>
      <c r="X17" s="362">
        <v>239.11</v>
      </c>
      <c r="Y17" s="40">
        <v>239.2</v>
      </c>
      <c r="Z17" s="40">
        <v>238.1</v>
      </c>
      <c r="AA17" s="362">
        <v>238.48</v>
      </c>
      <c r="AB17" s="94">
        <v>78344000</v>
      </c>
      <c r="AC17" s="242">
        <v>237.45</v>
      </c>
      <c r="AD17" s="2">
        <f t="shared" si="0"/>
        <v>1.0999999999999943</v>
      </c>
      <c r="AE17" s="137">
        <f t="shared" si="1"/>
        <v>-1.9335042663192192E-3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2">
        <v>237.56</v>
      </c>
      <c r="Y18" s="40">
        <v>239.44</v>
      </c>
      <c r="Z18" s="40">
        <v>237.29</v>
      </c>
      <c r="AA18" s="362">
        <v>238.95</v>
      </c>
      <c r="AB18" s="94">
        <v>96081800</v>
      </c>
      <c r="AC18" s="242">
        <v>237.91</v>
      </c>
      <c r="AD18" s="2">
        <f t="shared" si="0"/>
        <v>2.1500000000000057</v>
      </c>
      <c r="AE18" s="137">
        <f t="shared" si="1"/>
        <v>8.6488319837199068E-3</v>
      </c>
    </row>
    <row r="19" spans="1:40" x14ac:dyDescent="0.25">
      <c r="W19" s="93">
        <v>42808</v>
      </c>
      <c r="X19" s="362">
        <v>237.18</v>
      </c>
      <c r="Y19" s="40">
        <v>237.24</v>
      </c>
      <c r="Z19" s="40">
        <v>236.19</v>
      </c>
      <c r="AA19" s="362">
        <v>236.9</v>
      </c>
      <c r="AB19" s="94">
        <v>59880800</v>
      </c>
      <c r="AC19" s="242">
        <v>235.87</v>
      </c>
      <c r="AD19" s="2">
        <f t="shared" si="0"/>
        <v>1.0500000000000114</v>
      </c>
      <c r="AE19" s="137">
        <f t="shared" si="1"/>
        <v>-3.8432300025339483E-3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42807</v>
      </c>
      <c r="X20" s="362">
        <v>237.62</v>
      </c>
      <c r="Y20" s="40">
        <v>237.86</v>
      </c>
      <c r="Z20" s="40">
        <v>237.24</v>
      </c>
      <c r="AA20" s="362">
        <v>237.81</v>
      </c>
      <c r="AB20" s="94">
        <v>57256800</v>
      </c>
      <c r="AC20" s="242">
        <v>236.78</v>
      </c>
      <c r="AD20" s="2">
        <f t="shared" si="0"/>
        <v>0.62000000000000455</v>
      </c>
      <c r="AE20" s="137">
        <f t="shared" si="1"/>
        <v>5.0705653680394036E-4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42804</v>
      </c>
      <c r="X21" s="362">
        <v>237.97</v>
      </c>
      <c r="Y21" s="40">
        <v>238.02</v>
      </c>
      <c r="Z21" s="40">
        <v>236.59</v>
      </c>
      <c r="AA21" s="362">
        <v>237.69</v>
      </c>
      <c r="AB21" s="94">
        <v>81991700</v>
      </c>
      <c r="AC21" s="242">
        <v>236.66</v>
      </c>
      <c r="AD21" s="2">
        <f t="shared" si="0"/>
        <v>1.4300000000000068</v>
      </c>
      <c r="AE21" s="137">
        <f t="shared" si="1"/>
        <v>3.5194843743373561E-3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42803</v>
      </c>
      <c r="X22" s="362">
        <v>236.7</v>
      </c>
      <c r="Y22" s="40">
        <v>237.24</v>
      </c>
      <c r="Z22" s="40">
        <v>235.74</v>
      </c>
      <c r="AA22" s="362">
        <v>236.86</v>
      </c>
      <c r="AB22" s="94">
        <v>90683900</v>
      </c>
      <c r="AC22" s="242">
        <v>235.83</v>
      </c>
      <c r="AD22" s="2">
        <f t="shared" si="0"/>
        <v>1.5</v>
      </c>
      <c r="AE22" s="137">
        <f t="shared" si="1"/>
        <v>1.2312133820158166E-3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42802</v>
      </c>
      <c r="X23" s="362">
        <v>237.34</v>
      </c>
      <c r="Y23" s="40">
        <v>237.64</v>
      </c>
      <c r="Z23" s="40">
        <v>236.4</v>
      </c>
      <c r="AA23" s="362">
        <v>236.56</v>
      </c>
      <c r="AB23" s="94">
        <v>78168800</v>
      </c>
      <c r="AC23" s="242">
        <v>235.54</v>
      </c>
      <c r="AD23" s="2">
        <f t="shared" si="0"/>
        <v>1.2399999999999807</v>
      </c>
      <c r="AE23" s="137">
        <f t="shared" si="1"/>
        <v>-1.8222655422299727E-3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42801</v>
      </c>
      <c r="X24" s="362">
        <v>237.36</v>
      </c>
      <c r="Y24" s="40">
        <v>237.77</v>
      </c>
      <c r="Z24" s="40">
        <v>236.76</v>
      </c>
      <c r="AA24" s="362">
        <v>237</v>
      </c>
      <c r="AB24" s="94">
        <v>65103700</v>
      </c>
      <c r="AC24" s="242">
        <v>235.97</v>
      </c>
      <c r="AD24" s="2">
        <f t="shared" si="0"/>
        <v>1.0100000000000193</v>
      </c>
      <c r="AE24" s="137">
        <f t="shared" si="1"/>
        <v>-2.9998309954368807E-3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42800</v>
      </c>
      <c r="X25" s="362">
        <v>237.5</v>
      </c>
      <c r="Y25" s="40">
        <v>238.12</v>
      </c>
      <c r="Z25" s="40">
        <v>237.01</v>
      </c>
      <c r="AA25" s="362">
        <v>237.71</v>
      </c>
      <c r="AB25" s="94">
        <v>55391500</v>
      </c>
      <c r="AC25" s="242">
        <v>236.68</v>
      </c>
      <c r="AD25" s="2">
        <f t="shared" si="0"/>
        <v>1.1100000000000136</v>
      </c>
      <c r="AE25" s="137">
        <f t="shared" si="1"/>
        <v>-2.9908589241331995E-3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42797</v>
      </c>
      <c r="X26" s="362">
        <v>238.17</v>
      </c>
      <c r="Y26" s="40">
        <v>238.61</v>
      </c>
      <c r="Z26" s="40">
        <v>237.73</v>
      </c>
      <c r="AA26" s="362">
        <v>238.42</v>
      </c>
      <c r="AB26" s="94">
        <v>81974300</v>
      </c>
      <c r="AC26" s="242">
        <v>237.39</v>
      </c>
      <c r="AD26" s="2">
        <f t="shared" si="0"/>
        <v>0.88000000000002387</v>
      </c>
      <c r="AE26" s="137">
        <f t="shared" si="1"/>
        <v>6.3227111785524315E-4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42796</v>
      </c>
      <c r="X27" s="362">
        <v>239.56</v>
      </c>
      <c r="Y27" s="40">
        <v>239.57</v>
      </c>
      <c r="Z27" s="40">
        <v>238.21</v>
      </c>
      <c r="AA27" s="362">
        <v>238.27</v>
      </c>
      <c r="AB27" s="94">
        <v>70246000</v>
      </c>
      <c r="AC27" s="242">
        <v>237.24</v>
      </c>
      <c r="AD27" s="2">
        <f t="shared" si="0"/>
        <v>1.3599999999999852</v>
      </c>
      <c r="AE27" s="137">
        <f t="shared" si="1"/>
        <v>-6.2829856747926849E-3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42795</v>
      </c>
      <c r="X28" s="362">
        <v>238.39</v>
      </c>
      <c r="Y28" s="40">
        <v>240.32</v>
      </c>
      <c r="Z28" s="40">
        <v>238.37</v>
      </c>
      <c r="AA28" s="362">
        <v>239.78</v>
      </c>
      <c r="AB28" s="94">
        <v>149158200</v>
      </c>
      <c r="AC28" s="242">
        <v>238.74</v>
      </c>
      <c r="AD28" s="2">
        <f t="shared" si="0"/>
        <v>1.9499999999999886</v>
      </c>
      <c r="AE28" s="137">
        <f t="shared" si="1"/>
        <v>1.3973242726693647E-2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42794</v>
      </c>
      <c r="X29" s="362">
        <v>236.67</v>
      </c>
      <c r="Y29" s="40">
        <v>236.95</v>
      </c>
      <c r="Z29" s="40">
        <v>236.02</v>
      </c>
      <c r="AA29" s="362">
        <v>236.47</v>
      </c>
      <c r="AB29" s="94">
        <v>96961900</v>
      </c>
      <c r="AC29" s="242">
        <v>235.45</v>
      </c>
      <c r="AD29" s="2">
        <f t="shared" si="0"/>
        <v>0.9299999999999784</v>
      </c>
      <c r="AE29" s="137">
        <f t="shared" si="1"/>
        <v>-2.6685869196882983E-3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42793</v>
      </c>
      <c r="X30" s="362">
        <v>236.64</v>
      </c>
      <c r="Y30" s="40">
        <v>237.31</v>
      </c>
      <c r="Z30" s="40">
        <v>236.35</v>
      </c>
      <c r="AA30" s="362">
        <v>237.11</v>
      </c>
      <c r="AB30" s="94">
        <v>56515400</v>
      </c>
      <c r="AC30" s="242">
        <v>236.08</v>
      </c>
      <c r="AD30" s="2">
        <f t="shared" si="0"/>
        <v>0.96000000000000796</v>
      </c>
      <c r="AE30" s="137">
        <f t="shared" si="1"/>
        <v>1.5697255101607688E-3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42790</v>
      </c>
      <c r="X31" s="362">
        <v>235.46</v>
      </c>
      <c r="Y31" s="40">
        <v>236.79</v>
      </c>
      <c r="Z31" s="40">
        <v>235.41</v>
      </c>
      <c r="AA31" s="362">
        <v>236.74</v>
      </c>
      <c r="AB31" s="94">
        <v>82381600</v>
      </c>
      <c r="AC31" s="242">
        <v>235.71</v>
      </c>
      <c r="AD31" s="2">
        <f t="shared" si="0"/>
        <v>1.3799999999999955</v>
      </c>
      <c r="AE31" s="137">
        <f t="shared" si="1"/>
        <v>1.2318409650837747E-3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42789</v>
      </c>
      <c r="X32" s="362">
        <v>236.88</v>
      </c>
      <c r="Y32" s="40">
        <v>236.9</v>
      </c>
      <c r="Z32" s="40">
        <v>235.56</v>
      </c>
      <c r="AA32" s="362">
        <v>236.44</v>
      </c>
      <c r="AB32" s="94">
        <v>74615900</v>
      </c>
      <c r="AC32" s="242">
        <v>235.42</v>
      </c>
      <c r="AD32" s="2">
        <f t="shared" si="0"/>
        <v>1.3400000000000034</v>
      </c>
      <c r="AE32" s="137">
        <f t="shared" si="1"/>
        <v>6.800986142989629E-4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42788</v>
      </c>
      <c r="X33" s="362">
        <v>236.02</v>
      </c>
      <c r="Y33" s="40">
        <v>236.54</v>
      </c>
      <c r="Z33" s="40">
        <v>235.83</v>
      </c>
      <c r="AA33" s="362">
        <v>236.28</v>
      </c>
      <c r="AB33" s="94">
        <v>62115200</v>
      </c>
      <c r="AC33" s="242">
        <v>235.26</v>
      </c>
      <c r="AD33" s="2">
        <f t="shared" si="0"/>
        <v>0.70999999999997954</v>
      </c>
      <c r="AE33" s="137">
        <f t="shared" si="1"/>
        <v>-8.9183335456743951E-4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42787</v>
      </c>
      <c r="X34" s="362">
        <v>235.52</v>
      </c>
      <c r="Y34" s="40">
        <v>236.69</v>
      </c>
      <c r="Z34" s="40">
        <v>235.51</v>
      </c>
      <c r="AA34" s="362">
        <v>236.49</v>
      </c>
      <c r="AB34" s="94">
        <v>88946100</v>
      </c>
      <c r="AC34" s="242">
        <v>235.47</v>
      </c>
      <c r="AD34" s="2">
        <f t="shared" si="0"/>
        <v>1.1800000000000068</v>
      </c>
      <c r="AE34" s="137">
        <f t="shared" si="1"/>
        <v>5.9811167599437276E-3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42783</v>
      </c>
      <c r="X35" s="362">
        <v>233.95</v>
      </c>
      <c r="Y35" s="40">
        <v>235.09</v>
      </c>
      <c r="Z35" s="40">
        <v>233.93</v>
      </c>
      <c r="AA35" s="362">
        <v>235.09</v>
      </c>
      <c r="AB35" s="94">
        <v>77204100</v>
      </c>
      <c r="AC35" s="242">
        <v>234.07</v>
      </c>
      <c r="AD35" s="2">
        <f t="shared" si="0"/>
        <v>1.1599999999999966</v>
      </c>
      <c r="AE35" s="137">
        <f t="shared" si="1"/>
        <v>1.583226358579326E-3</v>
      </c>
    </row>
    <row r="36" spans="1:31" x14ac:dyDescent="0.25">
      <c r="W36" s="93">
        <v>42782</v>
      </c>
      <c r="X36" s="362">
        <v>234.95</v>
      </c>
      <c r="Y36" s="40">
        <v>235.16</v>
      </c>
      <c r="Z36" s="40">
        <v>233.85</v>
      </c>
      <c r="AA36" s="362">
        <v>234.72</v>
      </c>
      <c r="AB36" s="94">
        <v>84722400</v>
      </c>
      <c r="AC36" s="242">
        <v>233.7</v>
      </c>
      <c r="AD36" s="2">
        <f t="shared" si="0"/>
        <v>1.3100000000000023</v>
      </c>
      <c r="AE36" s="137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2">
        <v>233.45</v>
      </c>
      <c r="Y37" s="40">
        <v>235.14</v>
      </c>
      <c r="Z37" s="40">
        <v>233.39</v>
      </c>
      <c r="AA37" s="362">
        <v>234.92</v>
      </c>
      <c r="AB37" s="94">
        <v>86785800</v>
      </c>
      <c r="AC37" s="242">
        <v>233.9</v>
      </c>
      <c r="AD37" s="2">
        <f t="shared" si="0"/>
        <v>1.75</v>
      </c>
      <c r="AE37" s="137">
        <f t="shared" si="1"/>
        <v>5.200051570759312E-3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42780</v>
      </c>
      <c r="X38" s="362">
        <v>232.56</v>
      </c>
      <c r="Y38" s="40">
        <v>233.71</v>
      </c>
      <c r="Z38" s="40">
        <v>232.16</v>
      </c>
      <c r="AA38" s="362">
        <v>233.7</v>
      </c>
      <c r="AB38" s="94">
        <v>71109000</v>
      </c>
      <c r="AC38" s="242">
        <v>232.69</v>
      </c>
      <c r="AD38" s="2">
        <f t="shared" si="0"/>
        <v>1.5500000000000114</v>
      </c>
      <c r="AE38" s="137">
        <f t="shared" si="1"/>
        <v>4.0127718329305839E-3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42779</v>
      </c>
      <c r="X39" s="362">
        <v>232.08</v>
      </c>
      <c r="Y39" s="40">
        <v>233.07</v>
      </c>
      <c r="Z39" s="40">
        <v>232.05</v>
      </c>
      <c r="AA39" s="362">
        <v>232.77</v>
      </c>
      <c r="AB39" s="94">
        <v>55182100</v>
      </c>
      <c r="AC39" s="242">
        <v>231.76</v>
      </c>
      <c r="AD39" s="2">
        <f t="shared" si="0"/>
        <v>1.0199999999999818</v>
      </c>
      <c r="AE39" s="137">
        <f t="shared" si="1"/>
        <v>5.4227582317469825E-3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255.76100000000002</v>
      </c>
      <c r="R40" s="34"/>
      <c r="T40" s="96" t="s">
        <v>98</v>
      </c>
      <c r="U40" s="128">
        <v>235.48</v>
      </c>
      <c r="W40" s="93">
        <v>42776</v>
      </c>
      <c r="X40" s="362">
        <v>231</v>
      </c>
      <c r="Y40" s="40">
        <v>231.77</v>
      </c>
      <c r="Z40" s="40">
        <v>230.62</v>
      </c>
      <c r="AA40" s="362">
        <v>231.51</v>
      </c>
      <c r="AB40" s="94">
        <v>66015900</v>
      </c>
      <c r="AC40" s="242">
        <v>230.51</v>
      </c>
      <c r="AD40" s="2">
        <f t="shared" si="0"/>
        <v>1.1500000000000057</v>
      </c>
      <c r="AE40" s="137">
        <f t="shared" si="1"/>
        <v>3.9634146341462895E-3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253.4359</v>
      </c>
      <c r="R41" s="34"/>
      <c r="T41" s="86" t="s">
        <v>99</v>
      </c>
      <c r="U41" s="129">
        <v>236.26</v>
      </c>
      <c r="W41" s="93">
        <v>42775</v>
      </c>
      <c r="X41" s="362">
        <v>229.24</v>
      </c>
      <c r="Y41" s="40">
        <v>230.95</v>
      </c>
      <c r="Z41" s="40">
        <v>229.24</v>
      </c>
      <c r="AA41" s="362">
        <v>230.6</v>
      </c>
      <c r="AB41" s="94">
        <v>65955200</v>
      </c>
      <c r="AC41" s="242">
        <v>229.6</v>
      </c>
      <c r="AD41" s="2">
        <f t="shared" si="0"/>
        <v>1.7099999999999795</v>
      </c>
      <c r="AE41" s="137">
        <f t="shared" si="1"/>
        <v>5.9145673603504534E-3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251.11080000000001</v>
      </c>
      <c r="R42" s="34"/>
      <c r="T42" s="86" t="s">
        <v>100</v>
      </c>
      <c r="U42" s="129" t="s">
        <v>129</v>
      </c>
      <c r="W42" s="93">
        <v>42774</v>
      </c>
      <c r="X42" s="362">
        <v>228.94</v>
      </c>
      <c r="Y42" s="40">
        <v>229.39</v>
      </c>
      <c r="Z42" s="40">
        <v>228.31</v>
      </c>
      <c r="AA42" s="362">
        <v>229.24</v>
      </c>
      <c r="AB42" s="94">
        <v>51566200</v>
      </c>
      <c r="AC42" s="242">
        <v>228.25</v>
      </c>
      <c r="AD42" s="2">
        <f t="shared" si="0"/>
        <v>1.0799999999999841</v>
      </c>
      <c r="AE42" s="137">
        <f t="shared" si="1"/>
        <v>1.3160780872998323E-3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248.78569999999999</v>
      </c>
      <c r="R43" s="82"/>
      <c r="T43" s="86" t="s">
        <v>101</v>
      </c>
      <c r="U43" s="129" t="s">
        <v>129</v>
      </c>
      <c r="W43" s="93">
        <v>42773</v>
      </c>
      <c r="X43" s="362">
        <v>229.38</v>
      </c>
      <c r="Y43" s="40">
        <v>229.66</v>
      </c>
      <c r="Z43" s="40">
        <v>228.72</v>
      </c>
      <c r="AA43" s="362">
        <v>228.94</v>
      </c>
      <c r="AB43" s="94">
        <v>57931200</v>
      </c>
      <c r="AC43" s="242">
        <v>227.95</v>
      </c>
      <c r="AD43" s="2">
        <f t="shared" si="0"/>
        <v>0.93999999999999773</v>
      </c>
      <c r="AE43" s="137">
        <f t="shared" si="1"/>
        <v>4.3871194173927819E-5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246.4606</v>
      </c>
      <c r="R44" s="82"/>
      <c r="T44" s="86" t="s">
        <v>332</v>
      </c>
      <c r="U44" s="129">
        <v>235.52</v>
      </c>
      <c r="W44" s="93">
        <v>42772</v>
      </c>
      <c r="X44" s="362">
        <v>228.87</v>
      </c>
      <c r="Y44" s="40">
        <v>229.33</v>
      </c>
      <c r="Z44" s="40">
        <v>228.54</v>
      </c>
      <c r="AA44" s="362">
        <v>228.93</v>
      </c>
      <c r="AB44" s="94">
        <v>57790100</v>
      </c>
      <c r="AC44" s="242">
        <v>227.94</v>
      </c>
      <c r="AD44" s="2">
        <f t="shared" si="0"/>
        <v>0.79000000000002046</v>
      </c>
      <c r="AE44" s="137">
        <f t="shared" si="1"/>
        <v>-1.7954893803371341E-3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244.13550000000001</v>
      </c>
      <c r="R45" s="82"/>
      <c r="T45" s="86" t="s">
        <v>333</v>
      </c>
      <c r="U45" s="129" t="s">
        <v>513</v>
      </c>
      <c r="W45" s="93">
        <v>42769</v>
      </c>
      <c r="X45" s="362">
        <v>228.82</v>
      </c>
      <c r="Y45" s="40">
        <v>229.55</v>
      </c>
      <c r="Z45" s="40">
        <v>228.46</v>
      </c>
      <c r="AA45" s="362">
        <v>229.34</v>
      </c>
      <c r="AB45" s="94">
        <v>80563200</v>
      </c>
      <c r="AC45" s="242">
        <v>228.35</v>
      </c>
      <c r="AD45" s="2">
        <f t="shared" si="0"/>
        <v>1.0900000000000034</v>
      </c>
      <c r="AE45" s="137">
        <f t="shared" si="1"/>
        <v>6.9230090836933655E-3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241.81039999999999</v>
      </c>
      <c r="R46" s="82"/>
      <c r="T46" s="86" t="s">
        <v>334</v>
      </c>
      <c r="U46" s="231">
        <v>5.79E-2</v>
      </c>
      <c r="W46" s="93">
        <v>42768</v>
      </c>
      <c r="X46" s="362">
        <v>227.62</v>
      </c>
      <c r="Y46" s="40">
        <v>228.1</v>
      </c>
      <c r="Z46" s="40">
        <v>226.82</v>
      </c>
      <c r="AA46" s="362">
        <v>227.77</v>
      </c>
      <c r="AB46" s="94">
        <v>69657600</v>
      </c>
      <c r="AC46" s="242">
        <v>226.78</v>
      </c>
      <c r="AD46" s="2">
        <f t="shared" si="0"/>
        <v>1.2800000000000011</v>
      </c>
      <c r="AE46" s="137">
        <f t="shared" si="1"/>
        <v>6.6187177337506675E-4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239.4853</v>
      </c>
      <c r="R47" s="82"/>
      <c r="T47" s="86"/>
      <c r="U47" s="129"/>
      <c r="W47" s="93">
        <v>42767</v>
      </c>
      <c r="X47" s="362">
        <v>227.53</v>
      </c>
      <c r="Y47" s="40">
        <v>228.59</v>
      </c>
      <c r="Z47" s="40">
        <v>226.94</v>
      </c>
      <c r="AA47" s="362">
        <v>227.62</v>
      </c>
      <c r="AB47" s="94">
        <v>79117700</v>
      </c>
      <c r="AC47" s="242">
        <v>226.63</v>
      </c>
      <c r="AD47" s="2">
        <f t="shared" si="0"/>
        <v>1.6500000000000057</v>
      </c>
      <c r="AE47" s="137">
        <f t="shared" si="1"/>
        <v>3.9728083340695441E-4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237.1602</v>
      </c>
      <c r="R48" s="82"/>
      <c r="T48" s="86" t="s">
        <v>105</v>
      </c>
      <c r="U48" s="129" t="s">
        <v>714</v>
      </c>
      <c r="W48" s="93">
        <v>42766</v>
      </c>
      <c r="X48" s="362">
        <v>226.98</v>
      </c>
      <c r="Y48" s="40">
        <v>227.6</v>
      </c>
      <c r="Z48" s="40">
        <v>226.32</v>
      </c>
      <c r="AA48" s="362">
        <v>227.53</v>
      </c>
      <c r="AB48" s="94">
        <v>75880800</v>
      </c>
      <c r="AC48" s="242">
        <v>226.54</v>
      </c>
      <c r="AD48" s="2">
        <f t="shared" si="0"/>
        <v>1.2800000000000011</v>
      </c>
      <c r="AE48" s="137">
        <f t="shared" si="1"/>
        <v>-8.8276836158196481E-5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234.83509999999998</v>
      </c>
      <c r="R49" s="82"/>
      <c r="T49" s="86" t="s">
        <v>106</v>
      </c>
      <c r="U49" s="129" t="s">
        <v>522</v>
      </c>
      <c r="W49" s="93">
        <v>42765</v>
      </c>
      <c r="X49" s="362">
        <v>228.17</v>
      </c>
      <c r="Y49" s="40">
        <v>228.2</v>
      </c>
      <c r="Z49" s="40">
        <v>226.41</v>
      </c>
      <c r="AA49" s="362">
        <v>227.55</v>
      </c>
      <c r="AB49" s="94">
        <v>79737300</v>
      </c>
      <c r="AC49" s="242">
        <v>226.56</v>
      </c>
      <c r="AD49" s="2">
        <f t="shared" si="0"/>
        <v>1.789999999999992</v>
      </c>
      <c r="AE49" s="137">
        <f t="shared" si="1"/>
        <v>-6.2286165453109277E-3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232.51</v>
      </c>
      <c r="R50" s="82"/>
      <c r="T50" s="86" t="s">
        <v>107</v>
      </c>
      <c r="U50" s="130">
        <v>108800604</v>
      </c>
      <c r="W50" s="93">
        <v>42762</v>
      </c>
      <c r="X50" s="362">
        <v>229.42</v>
      </c>
      <c r="Y50" s="40">
        <v>229.59</v>
      </c>
      <c r="Z50" s="40">
        <v>228.76</v>
      </c>
      <c r="AA50" s="362">
        <v>228.97</v>
      </c>
      <c r="AB50" s="94">
        <v>59711100</v>
      </c>
      <c r="AC50" s="242">
        <v>227.98</v>
      </c>
      <c r="AD50" s="2">
        <f t="shared" si="0"/>
        <v>0.83000000000001251</v>
      </c>
      <c r="AE50" s="137">
        <f t="shared" si="1"/>
        <v>-1.5765963037576158E-3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230.1849</v>
      </c>
      <c r="R51" s="82"/>
      <c r="T51" s="86" t="s">
        <v>110</v>
      </c>
      <c r="U51" s="130">
        <v>76864400</v>
      </c>
      <c r="W51" s="93">
        <v>42761</v>
      </c>
      <c r="X51" s="362">
        <v>229.4</v>
      </c>
      <c r="Y51" s="40">
        <v>229.71</v>
      </c>
      <c r="Z51" s="40">
        <v>229.01</v>
      </c>
      <c r="AA51" s="362">
        <v>229.33</v>
      </c>
      <c r="AB51" s="94">
        <v>59970700</v>
      </c>
      <c r="AC51" s="242">
        <v>228.34</v>
      </c>
      <c r="AD51" s="2">
        <f t="shared" si="0"/>
        <v>0.70000000000001705</v>
      </c>
      <c r="AE51" s="137">
        <f t="shared" si="1"/>
        <v>-1.0499606264765537E-3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227.85979999999998</v>
      </c>
      <c r="R52" s="82"/>
      <c r="T52" s="86" t="s">
        <v>335</v>
      </c>
      <c r="U52" s="129">
        <v>20</v>
      </c>
      <c r="W52" s="93">
        <v>42760</v>
      </c>
      <c r="X52" s="362">
        <v>228.7</v>
      </c>
      <c r="Y52" s="40">
        <v>229.57</v>
      </c>
      <c r="Z52" s="40">
        <v>228.51</v>
      </c>
      <c r="AA52" s="362">
        <v>229.57</v>
      </c>
      <c r="AB52" s="94">
        <v>84437700</v>
      </c>
      <c r="AC52" s="242">
        <v>228.58</v>
      </c>
      <c r="AD52" s="2">
        <f t="shared" si="0"/>
        <v>1.0600000000000023</v>
      </c>
      <c r="AE52" s="137">
        <f t="shared" si="1"/>
        <v>8.6933498080401517E-3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225.53469999999999</v>
      </c>
      <c r="R53" s="82"/>
      <c r="T53" s="86" t="s">
        <v>336</v>
      </c>
      <c r="U53" s="129">
        <v>1.92</v>
      </c>
      <c r="W53" s="93">
        <v>42759</v>
      </c>
      <c r="X53" s="362">
        <v>226.4</v>
      </c>
      <c r="Y53" s="40">
        <v>228.08</v>
      </c>
      <c r="Z53" s="40">
        <v>226.27</v>
      </c>
      <c r="AA53" s="362">
        <v>227.6</v>
      </c>
      <c r="AB53" s="94">
        <v>95555300</v>
      </c>
      <c r="AC53" s="242">
        <v>226.61</v>
      </c>
      <c r="AD53" s="2">
        <f t="shared" si="0"/>
        <v>1.8100000000000023</v>
      </c>
      <c r="AE53" s="137">
        <f t="shared" si="1"/>
        <v>6.3951680952170076E-3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223.20959999999999</v>
      </c>
      <c r="R54" s="82"/>
      <c r="T54" s="86"/>
      <c r="U54" s="129"/>
      <c r="W54" s="93">
        <v>42758</v>
      </c>
      <c r="X54" s="362">
        <v>226.74</v>
      </c>
      <c r="Y54" s="40">
        <v>226.81</v>
      </c>
      <c r="Z54" s="40">
        <v>225.27</v>
      </c>
      <c r="AA54" s="362">
        <v>226.15</v>
      </c>
      <c r="AB54" s="94">
        <v>75061600</v>
      </c>
      <c r="AC54" s="242">
        <v>225.17</v>
      </c>
      <c r="AD54" s="2">
        <f t="shared" si="0"/>
        <v>1.539999999999992</v>
      </c>
      <c r="AE54" s="137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220.88449999999997</v>
      </c>
      <c r="R55" s="82"/>
      <c r="T55" s="86"/>
      <c r="U55" s="129"/>
      <c r="W55" s="93">
        <v>42755</v>
      </c>
      <c r="X55" s="362">
        <v>226.7</v>
      </c>
      <c r="Y55" s="40">
        <v>227.31</v>
      </c>
      <c r="Z55" s="40">
        <v>225.97</v>
      </c>
      <c r="AA55" s="362">
        <v>226.74</v>
      </c>
      <c r="AB55" s="94">
        <v>129168600</v>
      </c>
      <c r="AC55" s="242">
        <v>225.76</v>
      </c>
      <c r="AD55" s="2">
        <f t="shared" si="0"/>
        <v>1.3400000000000034</v>
      </c>
      <c r="AE55" s="137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218.55939999999998</v>
      </c>
      <c r="R56" s="82"/>
      <c r="W56" s="93">
        <v>42754</v>
      </c>
      <c r="X56" s="362">
        <v>226.84</v>
      </c>
      <c r="Y56" s="40">
        <v>227</v>
      </c>
      <c r="Z56" s="40">
        <v>225.41</v>
      </c>
      <c r="AA56" s="362">
        <v>225.91</v>
      </c>
      <c r="AB56" s="94">
        <v>66608800</v>
      </c>
      <c r="AC56" s="242">
        <v>224.93</v>
      </c>
      <c r="AD56" s="2">
        <f t="shared" si="0"/>
        <v>1.5900000000000034</v>
      </c>
      <c r="AE56" s="137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216.23429999999999</v>
      </c>
      <c r="R57" s="82"/>
      <c r="W57" s="93">
        <v>42753</v>
      </c>
      <c r="X57" s="362">
        <v>226.54</v>
      </c>
      <c r="Y57" s="40">
        <v>226.8</v>
      </c>
      <c r="Z57" s="40">
        <v>225.9</v>
      </c>
      <c r="AA57" s="362">
        <v>226.75</v>
      </c>
      <c r="AB57" s="94">
        <v>54793300</v>
      </c>
      <c r="AC57" s="242">
        <v>225.77</v>
      </c>
      <c r="AD57" s="2">
        <f t="shared" si="0"/>
        <v>0.90000000000000568</v>
      </c>
      <c r="AE57" s="137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213.9092</v>
      </c>
      <c r="R58" s="82"/>
      <c r="W58" s="93">
        <v>42752</v>
      </c>
      <c r="X58" s="362">
        <v>226.31</v>
      </c>
      <c r="Y58" s="40">
        <v>226.78</v>
      </c>
      <c r="Z58" s="40">
        <v>225.8</v>
      </c>
      <c r="AA58" s="362">
        <v>226.25</v>
      </c>
      <c r="AB58" s="94">
        <v>61240800</v>
      </c>
      <c r="AC58" s="242">
        <v>225.27</v>
      </c>
      <c r="AD58" s="2">
        <f t="shared" si="0"/>
        <v>0.97999999999998977</v>
      </c>
      <c r="AE58" s="137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211.58410000000001</v>
      </c>
      <c r="R59" s="82"/>
      <c r="W59" s="93">
        <v>42748</v>
      </c>
      <c r="X59" s="362">
        <v>226.73</v>
      </c>
      <c r="Y59" s="40">
        <v>227.4</v>
      </c>
      <c r="Z59" s="40">
        <v>226.69</v>
      </c>
      <c r="AA59" s="362">
        <v>227.05</v>
      </c>
      <c r="AB59" s="94">
        <v>62717900</v>
      </c>
      <c r="AC59" s="242">
        <v>226.07</v>
      </c>
      <c r="AD59" s="2">
        <f t="shared" si="0"/>
        <v>0.71000000000000796</v>
      </c>
      <c r="AE59" s="137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209.25899999999999</v>
      </c>
      <c r="R60" s="82"/>
      <c r="W60" s="93">
        <v>42747</v>
      </c>
      <c r="X60" s="362">
        <v>226.5</v>
      </c>
      <c r="Y60" s="40">
        <v>226.75</v>
      </c>
      <c r="Z60" s="40">
        <v>224.96</v>
      </c>
      <c r="AA60" s="362">
        <v>226.53</v>
      </c>
      <c r="AB60" s="94">
        <v>72113200</v>
      </c>
      <c r="AC60" s="242">
        <v>225.55</v>
      </c>
      <c r="AD60" s="2">
        <f t="shared" si="0"/>
        <v>1.789999999999992</v>
      </c>
      <c r="AE60" s="137">
        <f t="shared" si="1"/>
        <v>-2.5207854236688476E-3</v>
      </c>
    </row>
    <row r="61" spans="1:31" x14ac:dyDescent="0.25">
      <c r="W61" s="93">
        <v>42746</v>
      </c>
      <c r="X61" s="362">
        <v>226.36</v>
      </c>
      <c r="Y61" s="40">
        <v>227.1</v>
      </c>
      <c r="Z61" s="40">
        <v>225.59</v>
      </c>
      <c r="AA61" s="362">
        <v>227.1</v>
      </c>
      <c r="AB61" s="94">
        <v>74650000</v>
      </c>
      <c r="AC61" s="242">
        <v>226.12</v>
      </c>
      <c r="AD61" s="2">
        <f t="shared" si="0"/>
        <v>1.5099999999999909</v>
      </c>
      <c r="AE61" s="137">
        <f t="shared" si="1"/>
        <v>2.8383892141210509E-3</v>
      </c>
    </row>
    <row r="62" spans="1:31" x14ac:dyDescent="0.25">
      <c r="W62" s="93">
        <v>42745</v>
      </c>
      <c r="X62" s="362">
        <v>226.48</v>
      </c>
      <c r="Y62" s="40">
        <v>227.45</v>
      </c>
      <c r="Z62" s="40">
        <v>226.01</v>
      </c>
      <c r="AA62" s="362">
        <v>226.46</v>
      </c>
      <c r="AB62" s="94">
        <v>63771900</v>
      </c>
      <c r="AC62" s="242">
        <v>225.48</v>
      </c>
      <c r="AD62" s="2">
        <f t="shared" si="0"/>
        <v>1.4399999999999977</v>
      </c>
      <c r="AE62" s="137">
        <f t="shared" si="1"/>
        <v>0</v>
      </c>
    </row>
    <row r="63" spans="1:31" x14ac:dyDescent="0.25">
      <c r="W63" s="93">
        <v>42744</v>
      </c>
      <c r="X63" s="362">
        <v>226.91</v>
      </c>
      <c r="Y63" s="40">
        <v>227.07</v>
      </c>
      <c r="Z63" s="40">
        <v>226.42</v>
      </c>
      <c r="AA63" s="362">
        <v>226.46</v>
      </c>
      <c r="AB63" s="94">
        <v>46265300</v>
      </c>
      <c r="AC63" s="242">
        <v>225.48</v>
      </c>
      <c r="AD63" s="2">
        <f t="shared" si="0"/>
        <v>0.65000000000000568</v>
      </c>
      <c r="AE63" s="137">
        <f t="shared" si="1"/>
        <v>-3.3152101843256787E-3</v>
      </c>
    </row>
    <row r="64" spans="1:31" x14ac:dyDescent="0.25">
      <c r="W64" s="93">
        <v>42741</v>
      </c>
      <c r="X64" s="362">
        <v>226.53</v>
      </c>
      <c r="Y64" s="40">
        <v>227.75</v>
      </c>
      <c r="Z64" s="40">
        <v>225.9</v>
      </c>
      <c r="AA64" s="362">
        <v>227.21</v>
      </c>
      <c r="AB64" s="94">
        <v>71559900</v>
      </c>
      <c r="AC64" s="242">
        <v>226.23</v>
      </c>
      <c r="AD64" s="2">
        <f t="shared" si="0"/>
        <v>1.8499999999999943</v>
      </c>
      <c r="AE64" s="137">
        <f t="shared" si="1"/>
        <v>3.5932925206281219E-3</v>
      </c>
    </row>
    <row r="65" spans="23:31" x14ac:dyDescent="0.25">
      <c r="W65" s="93">
        <v>42740</v>
      </c>
      <c r="X65" s="362">
        <v>226.27</v>
      </c>
      <c r="Y65" s="40">
        <v>226.58</v>
      </c>
      <c r="Z65" s="40">
        <v>225.48</v>
      </c>
      <c r="AA65" s="362">
        <v>226.4</v>
      </c>
      <c r="AB65" s="94">
        <v>78379000</v>
      </c>
      <c r="AC65" s="242">
        <v>225.42</v>
      </c>
      <c r="AD65" s="2">
        <f t="shared" si="0"/>
        <v>1.1000000000000227</v>
      </c>
      <c r="AE65" s="137">
        <f t="shared" si="1"/>
        <v>-7.9787234042560939E-4</v>
      </c>
    </row>
    <row r="66" spans="23:31" x14ac:dyDescent="0.25">
      <c r="W66" s="93">
        <v>42739</v>
      </c>
      <c r="X66" s="362">
        <v>225.62</v>
      </c>
      <c r="Y66" s="40">
        <v>226.75</v>
      </c>
      <c r="Z66" s="40">
        <v>225.61</v>
      </c>
      <c r="AA66" s="362">
        <v>226.58</v>
      </c>
      <c r="AB66" s="94">
        <v>78744400</v>
      </c>
      <c r="AC66" s="242">
        <v>225.6</v>
      </c>
      <c r="AD66" s="2">
        <f t="shared" si="0"/>
        <v>1.1399999999999864</v>
      </c>
      <c r="AE66" s="137">
        <f t="shared" si="1"/>
        <v>5.9752073486132318E-3</v>
      </c>
    </row>
    <row r="67" spans="23:31" x14ac:dyDescent="0.25">
      <c r="W67" s="93">
        <v>42738</v>
      </c>
      <c r="X67" s="362">
        <v>225.04</v>
      </c>
      <c r="Y67" s="40">
        <v>225.83</v>
      </c>
      <c r="Z67" s="40">
        <v>223.88</v>
      </c>
      <c r="AA67" s="362">
        <v>225.24</v>
      </c>
      <c r="AB67" s="94">
        <v>91366500</v>
      </c>
      <c r="AC67" s="242">
        <v>224.26</v>
      </c>
      <c r="AD67" s="2">
        <f t="shared" si="0"/>
        <v>1.9500000000000171</v>
      </c>
      <c r="AE67" s="137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2">
        <v>222.56</v>
      </c>
      <c r="AD68" s="2">
        <f>Y68-Z68</f>
        <v>2.1000000000000227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31" priority="19">
      <formula>F25&gt;0</formula>
    </cfRule>
    <cfRule type="expression" dxfId="53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29" priority="11">
      <formula>F28&gt;0</formula>
    </cfRule>
    <cfRule type="expression" dxfId="528" priority="12">
      <formula>F28&lt;0</formula>
    </cfRule>
  </conditionalFormatting>
  <conditionalFormatting sqref="F28:F35">
    <cfRule type="expression" dxfId="527" priority="13">
      <formula>F28&gt;0</formula>
    </cfRule>
    <cfRule type="expression" dxfId="526" priority="14">
      <formula>F28&lt;0</formula>
    </cfRule>
  </conditionalFormatting>
  <conditionalFormatting sqref="H25:H35">
    <cfRule type="expression" dxfId="525" priority="9">
      <formula>H25&gt;0</formula>
    </cfRule>
    <cfRule type="expression" dxfId="524" priority="10">
      <formula>H25&lt;0</formula>
    </cfRule>
  </conditionalFormatting>
  <conditionalFormatting sqref="F21:F24">
    <cfRule type="expression" dxfId="523" priority="7">
      <formula>F21&gt;0</formula>
    </cfRule>
    <cfRule type="expression" dxfId="522" priority="8">
      <formula>F21&lt;0</formula>
    </cfRule>
  </conditionalFormatting>
  <conditionalFormatting sqref="H21:H24">
    <cfRule type="expression" dxfId="521" priority="5">
      <formula>H21&gt;0</formula>
    </cfRule>
    <cfRule type="expression" dxfId="520" priority="6">
      <formula>H21&lt;0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2">
        <v>98.89</v>
      </c>
      <c r="AD2" s="2">
        <f>Y2-Z2</f>
        <v>1.9699999999999989</v>
      </c>
      <c r="AE2" s="137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97.47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2">
        <v>99.35</v>
      </c>
      <c r="AD3" s="2">
        <f>Y3-Z3</f>
        <v>2.5600000000000023</v>
      </c>
      <c r="AE3" s="137">
        <f>AC3/AC4-1</f>
        <v>1.6680311092918565E-2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97.47</v>
      </c>
      <c r="R4" s="499">
        <v>-1.1999999999999999E-3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2">
        <v>97.72</v>
      </c>
      <c r="AD4" s="2">
        <f t="shared" ref="AD4:AD67" si="0">Y4-Z4</f>
        <v>1.5300000000000011</v>
      </c>
      <c r="AE4" s="137">
        <f t="shared" ref="AE4:AE66" si="1">AC4/AC5-1</f>
        <v>-2.6536027760768466E-3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2">
        <v>97.98</v>
      </c>
      <c r="AD5" s="2">
        <f t="shared" si="0"/>
        <v>0.78000000000000114</v>
      </c>
      <c r="AE5" s="137">
        <f t="shared" si="1"/>
        <v>-1.6303240269003316E-3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2">
        <v>98.14</v>
      </c>
      <c r="AD6" s="2">
        <f t="shared" si="0"/>
        <v>1.4399999999999977</v>
      </c>
      <c r="AE6" s="137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2">
        <v>97.23</v>
      </c>
      <c r="AD7" s="2">
        <f t="shared" si="0"/>
        <v>0.84999999999999432</v>
      </c>
      <c r="AE7" s="137">
        <f t="shared" si="1"/>
        <v>-7.1479628305932685E-3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2">
        <v>97.93</v>
      </c>
      <c r="AD8" s="2">
        <f t="shared" si="0"/>
        <v>2.1500000000000057</v>
      </c>
      <c r="AE8" s="137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2">
        <v>97.19</v>
      </c>
      <c r="AD9" s="2">
        <f t="shared" si="0"/>
        <v>2.3799999999999955</v>
      </c>
      <c r="AE9" s="137">
        <f t="shared" si="1"/>
        <v>-1.1305241521069043E-3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2">
        <v>97.3</v>
      </c>
      <c r="AD10" s="2">
        <f t="shared" si="0"/>
        <v>1.4699999999999989</v>
      </c>
      <c r="AE10" s="137">
        <f t="shared" si="1"/>
        <v>8.2901554404144484E-3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2">
        <v>96.5</v>
      </c>
      <c r="AD11" s="2">
        <f t="shared" si="0"/>
        <v>1.2600000000000051</v>
      </c>
      <c r="AE11" s="137">
        <f t="shared" si="1"/>
        <v>-2.4808765763902896E-3</v>
      </c>
      <c r="AK11" s="233"/>
      <c r="AN11" s="233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2">
        <v>96.74</v>
      </c>
      <c r="AD12" s="2">
        <f t="shared" si="0"/>
        <v>2.1899999999999977</v>
      </c>
      <c r="AE12" s="137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2">
        <v>95.52</v>
      </c>
      <c r="AD13" s="2">
        <f t="shared" si="0"/>
        <v>3.2999999999999972</v>
      </c>
      <c r="AE13" s="137">
        <f t="shared" si="1"/>
        <v>-2.7192178429575331E-2</v>
      </c>
      <c r="AK13" s="233"/>
      <c r="AN13" s="233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2">
        <v>98.19</v>
      </c>
      <c r="AD14" s="2">
        <f t="shared" si="0"/>
        <v>1.6599999999999966</v>
      </c>
      <c r="AE14" s="137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2">
        <v>97.93</v>
      </c>
      <c r="AD15" s="2">
        <f t="shared" si="0"/>
        <v>1.0999999999999943</v>
      </c>
      <c r="AE15" s="137">
        <f t="shared" si="1"/>
        <v>-1.8346753643868619E-3</v>
      </c>
      <c r="AK15" s="233"/>
      <c r="AN15" s="233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2">
        <v>98.11</v>
      </c>
      <c r="AD16" s="2">
        <f t="shared" si="0"/>
        <v>1.2199999999999989</v>
      </c>
      <c r="AE16" s="137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2">
        <v>99.11</v>
      </c>
      <c r="AD17" s="2">
        <f t="shared" si="0"/>
        <v>1.2599999999999909</v>
      </c>
      <c r="AE17" s="137">
        <f t="shared" si="1"/>
        <v>3.2391942504301774E-3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2">
        <v>98.79</v>
      </c>
      <c r="AD18" s="2">
        <f t="shared" si="0"/>
        <v>0.98999999999999488</v>
      </c>
      <c r="AE18" s="137">
        <f t="shared" si="1"/>
        <v>-2.5242326332794995E-3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2">
        <v>99.04</v>
      </c>
      <c r="AD19" s="2">
        <f t="shared" si="0"/>
        <v>1.2800000000000011</v>
      </c>
      <c r="AE19" s="137">
        <f t="shared" si="1"/>
        <v>8.7594214707680251E-3</v>
      </c>
      <c r="AK19" s="233"/>
      <c r="AN19" s="233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2">
        <v>98.18</v>
      </c>
      <c r="AD20" s="2">
        <f t="shared" si="0"/>
        <v>1.2000000000000028</v>
      </c>
      <c r="AE20" s="137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2">
        <v>97.14</v>
      </c>
      <c r="AD21" s="2">
        <f t="shared" si="0"/>
        <v>2.6099999999999994</v>
      </c>
      <c r="AE21" s="137">
        <f t="shared" si="1"/>
        <v>4.6540490226496534E-3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2">
        <v>96.69</v>
      </c>
      <c r="AD22" s="2">
        <f t="shared" si="0"/>
        <v>1.519999999999996</v>
      </c>
      <c r="AE22" s="137">
        <f t="shared" si="1"/>
        <v>1.7254076801683338E-2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2">
        <v>95.05</v>
      </c>
      <c r="AD23" s="2">
        <f t="shared" si="0"/>
        <v>1.2800000000000011</v>
      </c>
      <c r="AE23" s="137">
        <f t="shared" si="1"/>
        <v>-4.1906757464641453E-3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2">
        <v>95.45</v>
      </c>
      <c r="AD24" s="2">
        <f t="shared" si="0"/>
        <v>2.2799999999999869</v>
      </c>
      <c r="AE24" s="137">
        <f t="shared" si="1"/>
        <v>5.5836493889591665E-3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2">
        <v>94.92</v>
      </c>
      <c r="AD25" s="2">
        <f t="shared" si="0"/>
        <v>1.1599999999999966</v>
      </c>
      <c r="AE25" s="137">
        <f t="shared" si="1"/>
        <v>1.6884761502742318E-3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2">
        <v>94.76</v>
      </c>
      <c r="AD26" s="2">
        <f t="shared" si="0"/>
        <v>2.8599999999999994</v>
      </c>
      <c r="AE26" s="137">
        <f t="shared" si="1"/>
        <v>-2.0467231755220028E-2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2">
        <v>96.74</v>
      </c>
      <c r="AD27" s="2">
        <f t="shared" si="0"/>
        <v>2.7800000000000011</v>
      </c>
      <c r="AE27" s="137">
        <f t="shared" si="1"/>
        <v>2.0356502478641403E-2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2">
        <v>94.81</v>
      </c>
      <c r="AD28" s="2">
        <f t="shared" si="0"/>
        <v>1.8499999999999943</v>
      </c>
      <c r="AE28" s="137">
        <f t="shared" si="1"/>
        <v>-8.5747150475791178E-3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2">
        <v>95.63</v>
      </c>
      <c r="AD29" s="2">
        <f t="shared" si="0"/>
        <v>1.8300000000000125</v>
      </c>
      <c r="AE29" s="137">
        <f t="shared" si="1"/>
        <v>9.8204857444561533E-3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2">
        <v>94.7</v>
      </c>
      <c r="AD30" s="2">
        <f t="shared" si="0"/>
        <v>1.980000000000004</v>
      </c>
      <c r="AE30" s="137">
        <f t="shared" si="1"/>
        <v>-6.4001678732557021E-3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2">
        <v>95.31</v>
      </c>
      <c r="AD31" s="2">
        <f t="shared" si="0"/>
        <v>2.6400000000000006</v>
      </c>
      <c r="AE31" s="137">
        <f t="shared" si="1"/>
        <v>-1.4476269258608121E-2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2">
        <v>96.71</v>
      </c>
      <c r="AD32" s="2">
        <f t="shared" si="0"/>
        <v>1.1299999999999955</v>
      </c>
      <c r="AE32" s="137">
        <f t="shared" si="1"/>
        <v>1.4497255876566584E-3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2">
        <v>96.57</v>
      </c>
      <c r="AD33" s="2">
        <f t="shared" si="0"/>
        <v>1.8100000000000023</v>
      </c>
      <c r="AE33" s="137">
        <f t="shared" si="1"/>
        <v>2.2833419823560241E-3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2">
        <v>96.35</v>
      </c>
      <c r="AD34" s="2">
        <f t="shared" si="0"/>
        <v>4.75</v>
      </c>
      <c r="AE34" s="137">
        <f t="shared" si="1"/>
        <v>4.2410472790219478E-2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2">
        <v>92.43</v>
      </c>
      <c r="AD35" s="2">
        <f t="shared" si="0"/>
        <v>0.96000000000000796</v>
      </c>
      <c r="AE35" s="137">
        <f t="shared" si="1"/>
        <v>3.2562683165093809E-3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2">
        <v>92.13</v>
      </c>
      <c r="AD36" s="2">
        <f t="shared" si="0"/>
        <v>1.3599999999999994</v>
      </c>
      <c r="AE36" s="137">
        <f t="shared" si="1"/>
        <v>3.5947712418300526E-3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107.21700000000001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2">
        <v>91.8</v>
      </c>
      <c r="AD37" s="2">
        <f t="shared" si="0"/>
        <v>1.9500000000000028</v>
      </c>
      <c r="AE37" s="137">
        <f t="shared" si="1"/>
        <v>-8.9603800064773642E-3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106.2423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2">
        <v>92.63</v>
      </c>
      <c r="AD38" s="2">
        <f t="shared" si="0"/>
        <v>1.0300000000000011</v>
      </c>
      <c r="AE38" s="137">
        <f t="shared" si="1"/>
        <v>4.5548205183820745E-3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105.2676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2">
        <v>92.21</v>
      </c>
      <c r="AD39" s="2">
        <f t="shared" si="0"/>
        <v>1.3400000000000034</v>
      </c>
      <c r="AE39" s="137">
        <f t="shared" si="1"/>
        <v>-2.8117227208824813E-3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104.2929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2">
        <v>92.47</v>
      </c>
      <c r="AD40" s="2">
        <f t="shared" si="0"/>
        <v>1.8900000000000006</v>
      </c>
      <c r="AE40" s="137">
        <f t="shared" si="1"/>
        <v>8.5069255098702001E-3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103.3182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2">
        <v>91.69</v>
      </c>
      <c r="AD41" s="2">
        <f t="shared" si="0"/>
        <v>1.4000000000000057</v>
      </c>
      <c r="AE41" s="137">
        <f t="shared" si="1"/>
        <v>-9.8060579646985779E-4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102.34350000000001</v>
      </c>
      <c r="R42" s="82"/>
      <c r="T42" s="86" t="s">
        <v>100</v>
      </c>
      <c r="U42" s="129" t="s">
        <v>715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2">
        <v>91.78</v>
      </c>
      <c r="AD42" s="2">
        <f t="shared" si="0"/>
        <v>1.0300000000000011</v>
      </c>
      <c r="AE42" s="137">
        <f t="shared" si="1"/>
        <v>4.2674253200569723E-3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101.36880000000001</v>
      </c>
      <c r="R43" s="82"/>
      <c r="T43" s="86" t="s">
        <v>101</v>
      </c>
      <c r="U43" s="129" t="s">
        <v>716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2">
        <v>91.39</v>
      </c>
      <c r="AD43" s="2">
        <f t="shared" si="0"/>
        <v>0.87000000000000455</v>
      </c>
      <c r="AE43" s="137">
        <f t="shared" si="1"/>
        <v>-1.8567059851464229E-3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100.39409999999999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2">
        <v>91.56</v>
      </c>
      <c r="AD44" s="2">
        <f t="shared" si="0"/>
        <v>1.0300000000000011</v>
      </c>
      <c r="AE44" s="137">
        <f t="shared" si="1"/>
        <v>4.9390846229833141E-3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99.419399999999996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2">
        <v>91.11</v>
      </c>
      <c r="AD45" s="2">
        <f t="shared" si="0"/>
        <v>1.480000000000004</v>
      </c>
      <c r="AE45" s="137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98.444699999999997</v>
      </c>
      <c r="R46" s="82"/>
      <c r="T46" s="86" t="s">
        <v>122</v>
      </c>
      <c r="U46" s="93" t="s">
        <v>399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2">
        <v>91.74</v>
      </c>
      <c r="AD46" s="2">
        <f t="shared" si="0"/>
        <v>3.1799999999999926</v>
      </c>
      <c r="AE46" s="137">
        <f t="shared" si="1"/>
        <v>0</v>
      </c>
    </row>
    <row r="47" spans="1:31" x14ac:dyDescent="0.25">
      <c r="O47" s="2"/>
      <c r="P47" s="82">
        <v>1</v>
      </c>
      <c r="Q47" s="82">
        <f t="shared" si="5"/>
        <v>97.47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2">
        <v>91.74</v>
      </c>
      <c r="AD47" s="2">
        <f t="shared" si="0"/>
        <v>2.2000000000000028</v>
      </c>
      <c r="AE47" s="137" t="e">
        <f t="shared" si="1"/>
        <v>#DIV/0!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96.4953</v>
      </c>
      <c r="R48" s="82"/>
      <c r="T48" s="86" t="s">
        <v>105</v>
      </c>
      <c r="U48" s="129" t="s">
        <v>717</v>
      </c>
      <c r="W48" s="93">
        <v>42766</v>
      </c>
      <c r="X48" s="10" t="s">
        <v>328</v>
      </c>
      <c r="Y48" s="40"/>
      <c r="Z48" s="40"/>
      <c r="AA48" s="10"/>
      <c r="AB48" s="94"/>
      <c r="AC48" s="242"/>
      <c r="AD48" s="2">
        <f t="shared" si="0"/>
        <v>0</v>
      </c>
      <c r="AE48" s="137">
        <f t="shared" si="1"/>
        <v>-1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95.520600000000002</v>
      </c>
      <c r="R49" s="82"/>
      <c r="T49" s="86" t="s">
        <v>106</v>
      </c>
      <c r="U49" s="129" t="s">
        <v>718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2">
        <v>92.71</v>
      </c>
      <c r="AD49" s="2">
        <f t="shared" si="0"/>
        <v>2.8599999999999994</v>
      </c>
      <c r="AE49" s="137">
        <f t="shared" si="1"/>
        <v>1.0683527744467236E-2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94.545900000000003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2">
        <v>91.73</v>
      </c>
      <c r="AD50" s="2">
        <f t="shared" si="0"/>
        <v>1.1899999999999977</v>
      </c>
      <c r="AE50" s="137">
        <f t="shared" si="1"/>
        <v>1.0910293145250272E-2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93.57119999999999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2">
        <v>90.74</v>
      </c>
      <c r="AD51" s="2">
        <f t="shared" si="0"/>
        <v>1.7000000000000028</v>
      </c>
      <c r="AE51" s="137">
        <f t="shared" si="1"/>
        <v>-9.280489136368697E-3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92.596499999999992</v>
      </c>
      <c r="R52" s="82"/>
      <c r="T52" s="86" t="s">
        <v>108</v>
      </c>
      <c r="U52" s="129" t="s">
        <v>719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2">
        <v>91.59</v>
      </c>
      <c r="AD52" s="2">
        <f t="shared" si="0"/>
        <v>2.460000000000008</v>
      </c>
      <c r="AE52" s="137">
        <f t="shared" si="1"/>
        <v>-4.3482987281224794E-3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91.621799999999993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2">
        <v>91.99</v>
      </c>
      <c r="AD53" s="2">
        <f t="shared" si="0"/>
        <v>2.4299999999999926</v>
      </c>
      <c r="AE53" s="137">
        <f t="shared" si="1"/>
        <v>2.3248053392658452E-2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90.647100000000009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2">
        <v>89.9</v>
      </c>
      <c r="AD54" s="2">
        <f t="shared" si="0"/>
        <v>3.3499999999999943</v>
      </c>
      <c r="AE54" s="137">
        <f t="shared" si="1"/>
        <v>1.6968325791855143E-2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89.672399999999996</v>
      </c>
      <c r="R55" s="82"/>
      <c r="T55" s="86" t="s">
        <v>109</v>
      </c>
      <c r="U55" s="129" t="s">
        <v>599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2">
        <v>88.4</v>
      </c>
      <c r="AD55" s="2">
        <f t="shared" si="0"/>
        <v>4.210000000000008</v>
      </c>
      <c r="AE55" s="137">
        <f t="shared" si="1"/>
        <v>0.13014574277678359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88.697699999999998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2">
        <v>78.22</v>
      </c>
      <c r="AD56" s="2">
        <f t="shared" si="0"/>
        <v>1.269999999999996</v>
      </c>
      <c r="AE56" s="137">
        <f t="shared" si="1"/>
        <v>-1.0249272428191847E-2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87.722999999999999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2">
        <v>79.03</v>
      </c>
      <c r="AD57" s="2">
        <f t="shared" si="0"/>
        <v>2.1099999999999994</v>
      </c>
      <c r="AE57" s="137">
        <f t="shared" si="1"/>
        <v>3.0915731802765523E-2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2">
        <v>76.66</v>
      </c>
      <c r="AD58" s="2">
        <f t="shared" si="0"/>
        <v>1.9400000000000119</v>
      </c>
      <c r="AE58" s="137">
        <f t="shared" si="1"/>
        <v>-1.8312203867332677E-2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2">
        <v>78.09</v>
      </c>
      <c r="AD59" s="2">
        <f t="shared" si="0"/>
        <v>1.7999999999999972</v>
      </c>
      <c r="AE59" s="137">
        <f t="shared" si="1"/>
        <v>2.0517511761630969E-2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2">
        <v>76.52</v>
      </c>
      <c r="AD60" s="2">
        <f t="shared" si="0"/>
        <v>2.2399999999999949</v>
      </c>
      <c r="AE60" s="137">
        <f t="shared" si="1"/>
        <v>-2.1107841883075462E-2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2">
        <v>78.17</v>
      </c>
      <c r="AD61" s="2">
        <f t="shared" si="0"/>
        <v>2.2099999999999937</v>
      </c>
      <c r="AE61" s="137">
        <f t="shared" si="1"/>
        <v>1.4141152049818473E-2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2">
        <v>77.08</v>
      </c>
      <c r="AD62" s="2">
        <f t="shared" si="0"/>
        <v>1.8599999999999994</v>
      </c>
      <c r="AE62" s="137">
        <f t="shared" si="1"/>
        <v>2.2010076902678311E-2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2">
        <v>75.42</v>
      </c>
      <c r="AD63" s="2">
        <f t="shared" si="0"/>
        <v>1.7299999999999898</v>
      </c>
      <c r="AE63" s="137">
        <f t="shared" si="1"/>
        <v>9.233239662786108E-3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2">
        <v>74.73</v>
      </c>
      <c r="AD64" s="2">
        <f t="shared" si="0"/>
        <v>1.1600000000000108</v>
      </c>
      <c r="AE64" s="137">
        <f t="shared" si="1"/>
        <v>5.1109616677875724E-3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2">
        <v>74.349999999999994</v>
      </c>
      <c r="AD65" s="2">
        <f t="shared" si="0"/>
        <v>1.4399999999999977</v>
      </c>
      <c r="AE65" s="137">
        <f t="shared" si="1"/>
        <v>-5.4842161583735782E-3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2">
        <v>74.760000000000005</v>
      </c>
      <c r="AD66" s="2">
        <f t="shared" si="0"/>
        <v>1.1599999999999966</v>
      </c>
      <c r="AE66" s="137">
        <f t="shared" si="1"/>
        <v>-2.1356113187399606E-3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2">
        <v>74.92</v>
      </c>
      <c r="AD67" s="2">
        <f t="shared" si="0"/>
        <v>1.8399999999999892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2">
        <v>74.44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15" priority="29">
      <formula>F40&gt;0</formula>
    </cfRule>
    <cfRule type="expression" dxfId="514" priority="30">
      <formula>F40&lt;0</formula>
    </cfRule>
  </conditionalFormatting>
  <conditionalFormatting sqref="F40:F45">
    <cfRule type="expression" dxfId="513" priority="31">
      <formula>F40&gt;0</formula>
    </cfRule>
    <cfRule type="expression" dxfId="512" priority="32">
      <formula>F40&lt;0</formula>
    </cfRule>
  </conditionalFormatting>
  <conditionalFormatting sqref="H40:H45">
    <cfRule type="expression" dxfId="511" priority="27">
      <formula>H40&gt;0</formula>
    </cfRule>
    <cfRule type="expression" dxfId="510" priority="28">
      <formula>H40&lt;0</formula>
    </cfRule>
  </conditionalFormatting>
  <conditionalFormatting sqref="F23:F39">
    <cfRule type="expression" dxfId="509" priority="13">
      <formula>F23&gt;0</formula>
    </cfRule>
    <cfRule type="expression" dxfId="508" priority="14">
      <formula>F23&lt;0</formula>
    </cfRule>
  </conditionalFormatting>
  <conditionalFormatting sqref="H23:H39">
    <cfRule type="expression" dxfId="507" priority="11">
      <formula>H23&gt;0</formula>
    </cfRule>
    <cfRule type="expression" dxfId="506" priority="12">
      <formula>H23&lt;0</formula>
    </cfRule>
  </conditionalFormatting>
  <conditionalFormatting sqref="Q7">
    <cfRule type="expression" dxfId="505" priority="9">
      <formula>Q7&gt;0</formula>
    </cfRule>
    <cfRule type="expression" dxfId="504" priority="10">
      <formula>Q7&lt;0</formula>
    </cfRule>
  </conditionalFormatting>
  <conditionalFormatting sqref="Q8">
    <cfRule type="expression" dxfId="503" priority="7">
      <formula>Q8&gt;0</formula>
    </cfRule>
    <cfRule type="expression" dxfId="502" priority="8">
      <formula>Q8&lt;0</formula>
    </cfRule>
  </conditionalFormatting>
  <conditionalFormatting sqref="Q10">
    <cfRule type="expression" dxfId="501" priority="1">
      <formula>Q10&gt;0</formula>
    </cfRule>
    <cfRule type="expression" dxfId="50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7">
        <f>AC2/AC3-1</f>
        <v>-5.2831211053913085E-3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72.89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7">
        <f t="shared" ref="AE3:AE66" si="1">AC3/AC4-1</f>
        <v>9.9876864140100441E-3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72.89</v>
      </c>
      <c r="R4" s="499">
        <v>-6.4000000000000003E-3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7">
        <f t="shared" si="1"/>
        <v>-1.136209928310572E-2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7">
        <f t="shared" si="1"/>
        <v>-4.0562466197924252E-4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7">
        <f t="shared" si="1"/>
        <v>2.4396855516399807E-3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7">
        <f t="shared" si="1"/>
        <v>-8.1256771397619776E-4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7">
        <f t="shared" si="1"/>
        <v>1.6519823788546217E-2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7">
        <f t="shared" si="1"/>
        <v>4.5636841377403314E-3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7">
        <f t="shared" si="1"/>
        <v>-1.7945886250689824E-3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7">
        <f t="shared" si="1"/>
        <v>9.4760312151616066E-3</v>
      </c>
      <c r="AL11" s="233"/>
      <c r="AO11" s="233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7">
        <f t="shared" si="1"/>
        <v>5.7463209530486115E-3</v>
      </c>
      <c r="AL12" s="233"/>
      <c r="AO12" s="233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7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7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7">
        <f t="shared" si="1"/>
        <v>-6.9242487190135371E-4</v>
      </c>
      <c r="AL15" s="233"/>
      <c r="AO15" s="233"/>
      <c r="AP15" s="233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7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7">
        <f t="shared" si="1"/>
        <v>1.8087492989343978E-2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7">
        <f t="shared" si="1"/>
        <v>-2.0464221947534833E-2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7">
        <f t="shared" si="1"/>
        <v>6.3579820317900548E-3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7">
        <f t="shared" si="1"/>
        <v>9.06555090655492E-3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7">
        <f t="shared" si="1"/>
        <v>2.0964360587003572E-3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7" t="e">
        <f t="shared" si="1"/>
        <v>#DIV/0!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523</v>
      </c>
      <c r="Y23" s="41"/>
      <c r="Z23" s="41"/>
      <c r="AA23" s="41"/>
      <c r="AB23" s="103"/>
      <c r="AC23" s="9"/>
      <c r="AD23" s="2">
        <f t="shared" si="0"/>
        <v>0</v>
      </c>
      <c r="AE23" s="137">
        <f t="shared" si="1"/>
        <v>-1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7">
        <f t="shared" si="1"/>
        <v>1.110494169905607E-3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7">
        <f t="shared" si="1"/>
        <v>4.7419804741981597E-3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7">
        <f t="shared" si="1"/>
        <v>1.5005662514156359E-2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7">
        <f t="shared" si="1"/>
        <v>-2.2598870056497189E-3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7">
        <f t="shared" si="1"/>
        <v>1.9144954656686419E-2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7">
        <f t="shared" si="1"/>
        <v>-1.7814223101937032E-2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7">
        <f t="shared" si="1"/>
        <v>7.9806184979336336E-3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7">
        <f t="shared" si="1"/>
        <v>-1.0156580617858624E-2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7">
        <f t="shared" si="1"/>
        <v>-1.3498469245755595E-2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7">
        <f t="shared" si="1"/>
        <v>2.9309141660851523E-3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7">
        <f t="shared" si="1"/>
        <v>4.063901345291665E-3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7">
        <f t="shared" si="1"/>
        <v>1.4033118158853775E-3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7">
        <f t="shared" si="1"/>
        <v>9.8328416912507599E-4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7">
        <f t="shared" si="1"/>
        <v>-5.615611399691911E-4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7">
        <f t="shared" si="1"/>
        <v>7.0244450688394799E-4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7">
        <f t="shared" si="1"/>
        <v>1.3382687927107284E-2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7">
        <f t="shared" si="1"/>
        <v>1.2103746397694293E-2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7">
        <f t="shared" si="1"/>
        <v>5.3599884108359586E-3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7">
        <f t="shared" si="1"/>
        <v>3.1972097078911688E-3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80.179000000000002</v>
      </c>
      <c r="T43" s="138" t="s">
        <v>98</v>
      </c>
      <c r="U43" s="139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7">
        <f t="shared" si="1"/>
        <v>7.1721311475412275E-3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79.450100000000006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7">
        <f t="shared" si="1"/>
        <v>-1.0285383166739215E-2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78.72120000000001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7">
        <f t="shared" si="1"/>
        <v>5.8283549468163276E-3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77.9923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7">
        <f t="shared" si="1"/>
        <v>-2.1808665309683839E-3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77.263400000000004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7">
        <f t="shared" si="1"/>
        <v>-6.3565443513434738E-3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76.534500000000008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7">
        <f t="shared" si="1"/>
        <v>-3.5986756873470638E-3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75.805599999999998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7">
        <f t="shared" si="1"/>
        <v>-7.5714285714285623E-3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75.076700000000002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7">
        <f t="shared" si="1"/>
        <v>2.4344837462408897E-3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74.347800000000007</v>
      </c>
      <c r="Q51" s="2"/>
      <c r="T51" s="107" t="s">
        <v>105</v>
      </c>
      <c r="U51" s="105" t="s">
        <v>720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7">
        <f>AC51/AC52-1</f>
        <v>2.0088965418281202E-3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73.618899999999996</v>
      </c>
      <c r="Q52" s="2"/>
      <c r="T52" s="107" t="s">
        <v>106</v>
      </c>
      <c r="U52" s="105" t="s">
        <v>721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7">
        <f t="shared" si="1"/>
        <v>-1.6094875052943713E-2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72.89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7">
        <f t="shared" si="1"/>
        <v>1.214632752214917E-2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72.161100000000005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7">
        <f t="shared" si="1"/>
        <v>2.2916069894014512E-3</v>
      </c>
    </row>
    <row r="55" spans="1:42" x14ac:dyDescent="0.25">
      <c r="O55" s="82">
        <v>0.98</v>
      </c>
      <c r="P55" s="82">
        <f t="shared" si="2"/>
        <v>71.432199999999995</v>
      </c>
      <c r="T55" s="107" t="s">
        <v>108</v>
      </c>
      <c r="U55" s="105" t="s">
        <v>722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7">
        <f t="shared" si="1"/>
        <v>1.8823872756456916E-2</v>
      </c>
    </row>
    <row r="56" spans="1:42" x14ac:dyDescent="0.25">
      <c r="O56" s="82">
        <v>0.97</v>
      </c>
      <c r="P56" s="82">
        <f t="shared" si="2"/>
        <v>70.703299999999999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7">
        <f t="shared" si="1"/>
        <v>-1.3246940244780459E-2</v>
      </c>
    </row>
    <row r="57" spans="1:42" x14ac:dyDescent="0.25">
      <c r="O57" s="82">
        <v>0.96</v>
      </c>
      <c r="P57" s="82">
        <f t="shared" si="2"/>
        <v>69.974400000000003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7">
        <f t="shared" si="1"/>
        <v>-7.8571428571427848E-3</v>
      </c>
      <c r="AL57" s="233"/>
      <c r="AO57" s="233"/>
    </row>
    <row r="58" spans="1:42" x14ac:dyDescent="0.25">
      <c r="O58" s="82">
        <v>0.95</v>
      </c>
      <c r="P58" s="82">
        <f t="shared" si="2"/>
        <v>69.245499999999993</v>
      </c>
      <c r="T58" s="107" t="s">
        <v>109</v>
      </c>
      <c r="U58" s="105" t="s">
        <v>580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7">
        <f t="shared" si="1"/>
        <v>-9.9009900990099098E-3</v>
      </c>
    </row>
    <row r="59" spans="1:42" x14ac:dyDescent="0.25">
      <c r="O59" s="82">
        <v>0.94</v>
      </c>
      <c r="P59" s="82">
        <f t="shared" si="2"/>
        <v>68.516599999999997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7">
        <f t="shared" si="1"/>
        <v>6.1192543048242953E-3</v>
      </c>
      <c r="AL59" s="233"/>
    </row>
    <row r="60" spans="1:42" x14ac:dyDescent="0.25">
      <c r="O60" s="82">
        <v>0.93</v>
      </c>
      <c r="P60" s="82">
        <f t="shared" si="2"/>
        <v>67.787700000000001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7">
        <f t="shared" si="1"/>
        <v>9.9715099715091959E-4</v>
      </c>
    </row>
    <row r="61" spans="1:42" x14ac:dyDescent="0.25">
      <c r="O61" s="82">
        <v>0.92</v>
      </c>
      <c r="P61" s="82">
        <f t="shared" si="2"/>
        <v>67.058800000000005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7">
        <f t="shared" si="1"/>
        <v>1.7391304347826209E-2</v>
      </c>
      <c r="AL61" s="233"/>
      <c r="AO61" s="233"/>
    </row>
    <row r="62" spans="1:42" x14ac:dyDescent="0.25">
      <c r="O62" s="82">
        <v>0.91</v>
      </c>
      <c r="P62" s="82">
        <f t="shared" si="2"/>
        <v>66.329900000000009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7">
        <f t="shared" si="1"/>
        <v>7.5934579439251859E-3</v>
      </c>
    </row>
    <row r="63" spans="1:42" x14ac:dyDescent="0.25">
      <c r="O63" s="82">
        <v>0.9</v>
      </c>
      <c r="P63" s="82">
        <f t="shared" si="2"/>
        <v>65.600999999999999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7">
        <f t="shared" si="1"/>
        <v>-5.0849920092982392E-3</v>
      </c>
      <c r="AL63" s="233"/>
      <c r="AO63" s="233"/>
      <c r="AP63" s="233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7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7">
        <f t="shared" si="1"/>
        <v>7.5768614308613369E-3</v>
      </c>
      <c r="AL65" s="233"/>
      <c r="AO65" s="233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7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7">
        <f>AC67/AC68-1</f>
        <v>-7.4504544777231896E-4</v>
      </c>
      <c r="AL67" s="233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99" priority="39">
      <formula>Q12&gt;0</formula>
    </cfRule>
    <cfRule type="expression" dxfId="4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97" priority="33">
      <formula>F25&gt;0</formula>
    </cfRule>
    <cfRule type="expression" dxfId="496" priority="34">
      <formula>F25&lt;0</formula>
    </cfRule>
  </conditionalFormatting>
  <conditionalFormatting sqref="F30">
    <cfRule type="expression" dxfId="495" priority="31">
      <formula>F30&gt;0</formula>
    </cfRule>
    <cfRule type="expression" dxfId="494" priority="32">
      <formula>F30&lt;0</formula>
    </cfRule>
  </conditionalFormatting>
  <conditionalFormatting sqref="F31">
    <cfRule type="expression" dxfId="493" priority="29">
      <formula>F31&gt;0</formula>
    </cfRule>
    <cfRule type="expression" dxfId="492" priority="30">
      <formula>F31&lt;0</formula>
    </cfRule>
  </conditionalFormatting>
  <conditionalFormatting sqref="F32:F34">
    <cfRule type="expression" dxfId="491" priority="27">
      <formula>F32&gt;0</formula>
    </cfRule>
    <cfRule type="expression" dxfId="490" priority="28">
      <formula>F32&lt;0</formula>
    </cfRule>
  </conditionalFormatting>
  <conditionalFormatting sqref="H25:H29">
    <cfRule type="expression" dxfId="489" priority="25">
      <formula>H25&gt;0</formula>
    </cfRule>
    <cfRule type="expression" dxfId="488" priority="26">
      <formula>H25&lt;0</formula>
    </cfRule>
  </conditionalFormatting>
  <conditionalFormatting sqref="H30">
    <cfRule type="expression" dxfId="487" priority="23">
      <formula>H30&gt;0</formula>
    </cfRule>
    <cfRule type="expression" dxfId="486" priority="24">
      <formula>H30&lt;0</formula>
    </cfRule>
  </conditionalFormatting>
  <conditionalFormatting sqref="H31">
    <cfRule type="expression" dxfId="485" priority="21">
      <formula>H31&gt;0</formula>
    </cfRule>
    <cfRule type="expression" dxfId="484" priority="22">
      <formula>H31&lt;0</formula>
    </cfRule>
  </conditionalFormatting>
  <conditionalFormatting sqref="H32:H34">
    <cfRule type="expression" dxfId="483" priority="19">
      <formula>H32&gt;0</formula>
    </cfRule>
    <cfRule type="expression" dxfId="482" priority="20">
      <formula>H32&lt;0</formula>
    </cfRule>
  </conditionalFormatting>
  <conditionalFormatting sqref="F35">
    <cfRule type="expression" dxfId="481" priority="17">
      <formula>F35&gt;0</formula>
    </cfRule>
    <cfRule type="expression" dxfId="480" priority="18">
      <formula>F35&lt;0</formula>
    </cfRule>
  </conditionalFormatting>
  <conditionalFormatting sqref="H35">
    <cfRule type="expression" dxfId="479" priority="15">
      <formula>H35&gt;0</formula>
    </cfRule>
    <cfRule type="expression" dxfId="478" priority="16">
      <formula>H35&lt;0</formula>
    </cfRule>
  </conditionalFormatting>
  <conditionalFormatting sqref="F36">
    <cfRule type="expression" dxfId="477" priority="13">
      <formula>F36&gt;0</formula>
    </cfRule>
    <cfRule type="expression" dxfId="476" priority="14">
      <formula>F36&lt;0</formula>
    </cfRule>
  </conditionalFormatting>
  <conditionalFormatting sqref="H36">
    <cfRule type="expression" dxfId="475" priority="11">
      <formula>H36&gt;0</formula>
    </cfRule>
    <cfRule type="expression" dxfId="474" priority="12">
      <formula>H36&lt;0</formula>
    </cfRule>
  </conditionalFormatting>
  <conditionalFormatting sqref="H23:H24">
    <cfRule type="expression" dxfId="473" priority="5">
      <formula>H23&gt;0</formula>
    </cfRule>
    <cfRule type="expression" dxfId="472" priority="6">
      <formula>H23&lt;0</formula>
    </cfRule>
  </conditionalFormatting>
  <conditionalFormatting sqref="F23:F24">
    <cfRule type="expression" dxfId="471" priority="7">
      <formula>F23&gt;0</formula>
    </cfRule>
    <cfRule type="expression" dxfId="470" priority="8">
      <formula>F23&lt;0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552</v>
      </c>
      <c r="M2" s="3"/>
      <c r="O2" s="11" t="s">
        <v>57</v>
      </c>
      <c r="Q2">
        <f>C18-H18</f>
        <v>120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7">
        <f>AC2/AC3-1</f>
        <v>-3.9855072463769181E-3</v>
      </c>
    </row>
    <row r="3" spans="1:40" x14ac:dyDescent="0.25">
      <c r="A3" s="23" t="s">
        <v>71</v>
      </c>
      <c r="B3" s="498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7">
        <f>AC3/AC4-1</f>
        <v>-5.2261668769147951E-3</v>
      </c>
      <c r="AN3" s="233"/>
    </row>
    <row r="4" spans="1:40" x14ac:dyDescent="0.25">
      <c r="B4" s="498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4"/>
      <c r="I4" s="3"/>
      <c r="J4" s="3"/>
      <c r="K4" s="3"/>
      <c r="L4" s="73"/>
      <c r="M4" s="4"/>
      <c r="O4" s="11" t="s">
        <v>66</v>
      </c>
      <c r="Q4" s="55">
        <v>51.35</v>
      </c>
      <c r="R4" s="499">
        <v>-3.3300000000000003E-2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7">
        <f t="shared" ref="AE4:AE66" si="1">AC4/AC5-1</f>
        <v>-3.0542579949693893E-3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6162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7">
        <f t="shared" si="1"/>
        <v>-1.0312944523470979E-2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7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617.6800000000012</v>
      </c>
      <c r="R7">
        <v>40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7">
        <f t="shared" si="1"/>
        <v>-5.1822730521801086E-3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-587.19999999999982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7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-8.7002904047887131E-2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7">
        <f t="shared" si="1"/>
        <v>-7.8810675264194829E-3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7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7">
        <f t="shared" si="1"/>
        <v>-1.4458702331465734E-3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7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7">
        <f t="shared" si="1"/>
        <v>-3.088669095956964E-2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7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7">
        <f t="shared" si="1"/>
        <v>-1.0957518543492917E-2</v>
      </c>
      <c r="AK15" s="233"/>
      <c r="AN15" s="233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7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7">
        <f t="shared" si="1"/>
        <v>-8.509189925118843E-4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7">
        <f t="shared" si="1"/>
        <v>1.0221465076660774E-3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7">
        <f t="shared" si="1"/>
        <v>-2.5488530161427159E-3</v>
      </c>
      <c r="AK19" s="233"/>
      <c r="AN19" s="233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7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7">
        <f t="shared" si="1"/>
        <v>8.4177976292734158E-3</v>
      </c>
      <c r="AK21" s="233"/>
      <c r="AN21" s="233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7">
        <f t="shared" si="1"/>
        <v>-1.5437392795882854E-3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7">
        <f t="shared" si="1"/>
        <v>-5.2891997952567715E-3</v>
      </c>
      <c r="AK23" s="233"/>
    </row>
    <row r="24" spans="1:40" x14ac:dyDescent="0.25">
      <c r="A24" s="476"/>
      <c r="B24" s="475">
        <v>42718</v>
      </c>
      <c r="C24" s="476">
        <v>40</v>
      </c>
      <c r="D24" s="65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7">
        <f t="shared" si="1"/>
        <v>-4.7546272711835869E-3</v>
      </c>
    </row>
    <row r="25" spans="1:40" x14ac:dyDescent="0.25">
      <c r="A25" s="476"/>
      <c r="B25" s="475">
        <v>42733</v>
      </c>
      <c r="C25" s="476">
        <v>80</v>
      </c>
      <c r="D25" s="65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7">
        <f t="shared" si="1"/>
        <v>3.0659172202349705E-3</v>
      </c>
    </row>
    <row r="26" spans="1:40" x14ac:dyDescent="0.25">
      <c r="A26" s="476"/>
      <c r="B26" s="475">
        <v>42740</v>
      </c>
      <c r="C26" s="476">
        <v>120</v>
      </c>
      <c r="D26" s="65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7">
        <f t="shared" si="1"/>
        <v>-1.7076845806127561E-2</v>
      </c>
    </row>
    <row r="27" spans="1:40" x14ac:dyDescent="0.25">
      <c r="A27" s="476" t="s">
        <v>361</v>
      </c>
      <c r="B27" s="475">
        <v>42754</v>
      </c>
      <c r="C27" s="476">
        <v>120</v>
      </c>
      <c r="D27" s="65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7">
        <f t="shared" si="1"/>
        <v>3.1962681409813287E-2</v>
      </c>
    </row>
    <row r="28" spans="1:40" x14ac:dyDescent="0.25">
      <c r="A28" s="476" t="s">
        <v>376</v>
      </c>
      <c r="B28" s="475">
        <v>42759</v>
      </c>
      <c r="C28" s="476">
        <v>80</v>
      </c>
      <c r="D28" s="65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7">
        <f t="shared" si="1"/>
        <v>-3.1002411298656218E-3</v>
      </c>
    </row>
    <row r="29" spans="1:40" x14ac:dyDescent="0.25">
      <c r="A29" s="476" t="s">
        <v>376</v>
      </c>
      <c r="B29" s="475">
        <v>42760</v>
      </c>
      <c r="C29" s="476">
        <v>80</v>
      </c>
      <c r="D29" s="65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7">
        <f t="shared" si="1"/>
        <v>4.3245113302197158E-3</v>
      </c>
    </row>
    <row r="30" spans="1:40" x14ac:dyDescent="0.25">
      <c r="A30" s="476" t="s">
        <v>411</v>
      </c>
      <c r="B30" s="475">
        <v>42767</v>
      </c>
      <c r="C30" s="476">
        <v>80</v>
      </c>
      <c r="D30" s="65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7">
        <f t="shared" si="1"/>
        <v>-1.1625918960506021E-2</v>
      </c>
    </row>
    <row r="31" spans="1:40" x14ac:dyDescent="0.25">
      <c r="A31" s="476" t="s">
        <v>428</v>
      </c>
      <c r="B31" s="475">
        <v>42771</v>
      </c>
      <c r="C31" s="476">
        <v>80</v>
      </c>
      <c r="D31" s="65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7">
        <f t="shared" si="1"/>
        <v>2.2275531185744768E-3</v>
      </c>
    </row>
    <row r="32" spans="1:40" x14ac:dyDescent="0.25">
      <c r="A32" s="476" t="s">
        <v>458</v>
      </c>
      <c r="B32" s="475">
        <v>42781</v>
      </c>
      <c r="C32" s="476">
        <v>40</v>
      </c>
      <c r="D32" s="65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7">
        <f t="shared" si="1"/>
        <v>1.8884120171673846E-3</v>
      </c>
    </row>
    <row r="33" spans="1:31" x14ac:dyDescent="0.25">
      <c r="A33" s="476" t="s">
        <v>376</v>
      </c>
      <c r="B33" s="475">
        <v>42782</v>
      </c>
      <c r="C33" s="476">
        <v>80</v>
      </c>
      <c r="D33" s="65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7">
        <f t="shared" si="1"/>
        <v>2.7543467033912528E-3</v>
      </c>
    </row>
    <row r="34" spans="1:31" x14ac:dyDescent="0.25">
      <c r="A34" s="613" t="s">
        <v>503</v>
      </c>
      <c r="B34" s="612">
        <v>42795</v>
      </c>
      <c r="C34" s="613">
        <v>80</v>
      </c>
      <c r="D34" s="686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87">
        <f t="shared" ref="H34" si="7">(E34-D34)/D34</f>
        <v>4.3045490264559443E-2</v>
      </c>
      <c r="I34" s="614">
        <v>57</v>
      </c>
      <c r="J34" s="614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7">
        <f t="shared" si="1"/>
        <v>-5.1617343427379225E-4</v>
      </c>
    </row>
    <row r="35" spans="1:31" x14ac:dyDescent="0.25">
      <c r="A35" s="613" t="s">
        <v>515</v>
      </c>
      <c r="B35" s="612">
        <v>42803</v>
      </c>
      <c r="C35" s="613">
        <v>40</v>
      </c>
      <c r="D35" s="686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87">
        <f t="shared" ref="H35:H36" si="10">(E35-D35)/D35</f>
        <v>2.5058936523181738E-2</v>
      </c>
      <c r="I35" s="614"/>
      <c r="J35" s="614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7">
        <f t="shared" si="1"/>
        <v>-7.3441502988897955E-3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7">
        <f t="shared" si="1"/>
        <v>9.830976198689223E-3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7">
        <f t="shared" si="1"/>
        <v>1.5767344078486234E-2</v>
      </c>
    </row>
    <row r="38" spans="1:31" x14ac:dyDescent="0.25">
      <c r="A38">
        <v>40</v>
      </c>
      <c r="B38" s="192">
        <v>42836</v>
      </c>
      <c r="C38" s="10">
        <v>120</v>
      </c>
      <c r="D38" s="199">
        <v>56.243299999999998</v>
      </c>
      <c r="E38" s="40">
        <v>54.16</v>
      </c>
      <c r="F38" s="40">
        <f t="shared" ref="F38" si="14">C38*(E38-D38)</f>
        <v>-249.99600000000015</v>
      </c>
      <c r="G38" s="40">
        <f t="shared" ref="G38" si="15">D38*C38</f>
        <v>6749.1959999999999</v>
      </c>
      <c r="H38" s="230">
        <f t="shared" ref="H38" si="16">(E38-D38)/D38</f>
        <v>-3.7040856422009404E-2</v>
      </c>
      <c r="I38" s="40"/>
      <c r="J38" s="40">
        <v>955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7">
        <f t="shared" si="1"/>
        <v>3.8691523039042774E-3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3" t="s">
        <v>78</v>
      </c>
      <c r="Q39" s="703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7">
        <f t="shared" si="1"/>
        <v>2.2915564956813572E-3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56.485000000000007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7">
        <f t="shared" si="1"/>
        <v>1.9773503505302825E-2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7">P41*$Q$4</f>
        <v>55.971500000000006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7">
        <f t="shared" si="1"/>
        <v>-1.2602058927937532E-2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7"/>
        <v>55.458000000000006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7">
        <f t="shared" si="1"/>
        <v>-3.7135278514587311E-3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7"/>
        <v>54.944500000000005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7">
        <f t="shared" si="1"/>
        <v>-1.2572027239392436E-2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7"/>
        <v>54.431000000000004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7">
        <f t="shared" si="1"/>
        <v>2.7264573991031549E-2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7"/>
        <v>53.917500000000004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7">
        <f t="shared" si="1"/>
        <v>-2.8617420854945008E-3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7"/>
        <v>53.404000000000003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7" t="e">
        <f t="shared" si="1"/>
        <v>#DIV/0!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7"/>
        <v>52.890500000000003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7"/>
        <v>52.377000000000002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7">
        <f t="shared" si="1"/>
        <v>4.4883303411131781E-3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7"/>
        <v>51.863500000000002</v>
      </c>
      <c r="R49" s="82"/>
      <c r="T49" s="86" t="s">
        <v>104</v>
      </c>
      <c r="U49" s="88" t="s">
        <v>352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7">
        <f t="shared" si="1"/>
        <v>-9.0731186621597626E-3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7"/>
        <v>51.35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7">
        <f t="shared" si="1"/>
        <v>-1.021306568057756E-2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7"/>
        <v>50.836500000000001</v>
      </c>
      <c r="R51" s="82"/>
      <c r="T51" s="86" t="s">
        <v>105</v>
      </c>
      <c r="U51" s="87" t="s">
        <v>723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7">
        <f t="shared" si="1"/>
        <v>9.7795163584637468E-3</v>
      </c>
    </row>
    <row r="52" spans="2:31" x14ac:dyDescent="0.25">
      <c r="O52" s="2"/>
      <c r="P52" s="82">
        <v>0.98</v>
      </c>
      <c r="Q52" s="82">
        <f t="shared" si="17"/>
        <v>50.323</v>
      </c>
      <c r="R52" s="82"/>
      <c r="T52" s="86" t="s">
        <v>106</v>
      </c>
      <c r="U52" s="87" t="s">
        <v>514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7">
        <f t="shared" si="1"/>
        <v>3.5155531014172681E-2</v>
      </c>
    </row>
    <row r="53" spans="2:31" x14ac:dyDescent="0.25">
      <c r="O53" s="2"/>
      <c r="P53" s="82">
        <v>0.97</v>
      </c>
      <c r="Q53" s="82">
        <f t="shared" si="17"/>
        <v>49.8095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7">
        <f t="shared" si="1"/>
        <v>8.3518930957682258E-3</v>
      </c>
    </row>
    <row r="54" spans="2:31" x14ac:dyDescent="0.25">
      <c r="O54" s="2"/>
      <c r="P54" s="82">
        <v>0.96</v>
      </c>
      <c r="Q54" s="82">
        <f t="shared" si="17"/>
        <v>49.295999999999999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7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7"/>
        <v>48.782499999999999</v>
      </c>
      <c r="R55" s="82"/>
      <c r="T55" s="86" t="s">
        <v>108</v>
      </c>
      <c r="U55" s="87" t="s">
        <v>724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7">
        <f>AC55/AC56-1</f>
        <v>9.0389227079874512E-3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7"/>
        <v>48.268999999999998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7">
        <f t="shared" si="1"/>
        <v>5.7513914656772691E-3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8">C57*(E57-D57)</f>
        <v>-4.0000000000000568</v>
      </c>
      <c r="G57" s="379">
        <f t="shared" ref="G57:G79" si="19">D57*C57</f>
        <v>2020</v>
      </c>
      <c r="H57" s="380">
        <f t="shared" ref="H57:H79" si="20">(E57-D57)/D57</f>
        <v>-1.9801980198020084E-3</v>
      </c>
      <c r="I57" s="379"/>
      <c r="O57" s="2"/>
      <c r="P57" s="82">
        <v>0.93</v>
      </c>
      <c r="Q57" s="82">
        <f t="shared" si="17"/>
        <v>47.755500000000005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7">
        <f t="shared" si="1"/>
        <v>8.9853987270684943E-3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8"/>
        <v>-115.99999999999994</v>
      </c>
      <c r="G58" s="379">
        <f t="shared" si="19"/>
        <v>2020</v>
      </c>
      <c r="H58" s="380">
        <f t="shared" si="20"/>
        <v>-5.74257425742574E-2</v>
      </c>
      <c r="I58" s="379"/>
      <c r="O58" s="2"/>
      <c r="P58" s="82">
        <v>0.92</v>
      </c>
      <c r="Q58" s="82">
        <f t="shared" si="17"/>
        <v>47.242000000000004</v>
      </c>
      <c r="R58" s="82"/>
      <c r="T58" s="86" t="s">
        <v>109</v>
      </c>
      <c r="U58" s="87" t="s">
        <v>616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7">
        <f t="shared" si="1"/>
        <v>-2.7666545322169611E-2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8"/>
        <v>-56.200000000000045</v>
      </c>
      <c r="G59" s="379">
        <f t="shared" si="19"/>
        <v>2005</v>
      </c>
      <c r="H59" s="380">
        <f t="shared" si="20"/>
        <v>-2.8029925187032442E-2</v>
      </c>
      <c r="I59" s="379" t="s">
        <v>185</v>
      </c>
      <c r="O59" s="2"/>
      <c r="P59" s="82">
        <v>0.91</v>
      </c>
      <c r="Q59" s="82">
        <f t="shared" si="17"/>
        <v>46.728500000000004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7">
        <f t="shared" si="1"/>
        <v>1.4963975614261882E-2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8"/>
        <v>-22.199999999999989</v>
      </c>
      <c r="G60" s="379">
        <f t="shared" si="19"/>
        <v>2005</v>
      </c>
      <c r="H60" s="380">
        <f t="shared" si="20"/>
        <v>-1.1072319201995006E-2</v>
      </c>
      <c r="I60" s="379"/>
      <c r="O60" s="2"/>
      <c r="P60" s="82">
        <v>0.9</v>
      </c>
      <c r="Q60" s="82">
        <f t="shared" si="17"/>
        <v>46.215000000000003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7">
        <f t="shared" si="1"/>
        <v>-5.5116663604629634E-3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8"/>
        <v>-53.400000000000034</v>
      </c>
      <c r="G61" s="379">
        <f t="shared" si="19"/>
        <v>2005</v>
      </c>
      <c r="H61" s="380">
        <f t="shared" si="20"/>
        <v>-2.6633416458852886E-2</v>
      </c>
      <c r="I61" s="379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7">
        <f t="shared" si="1"/>
        <v>3.3179723502303471E-3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8"/>
        <v>-5.8000000000001251</v>
      </c>
      <c r="G62" s="379">
        <f t="shared" si="19"/>
        <v>2005</v>
      </c>
      <c r="H62" s="380">
        <f t="shared" si="20"/>
        <v>-2.8927680798005611E-3</v>
      </c>
      <c r="I62" s="379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7">
        <f t="shared" si="1"/>
        <v>7.054018934471884E-3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8"/>
        <v>-53.799999999999955</v>
      </c>
      <c r="G63" s="379">
        <f t="shared" si="19"/>
        <v>3900.2</v>
      </c>
      <c r="H63" s="380">
        <f t="shared" si="20"/>
        <v>-1.3794164401825536E-2</v>
      </c>
      <c r="I63" s="379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7">
        <f t="shared" si="1"/>
        <v>-1.4633254069873813E-2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8"/>
        <v>-134.5999999999998</v>
      </c>
      <c r="G64" s="379">
        <f t="shared" si="19"/>
        <v>3900.2</v>
      </c>
      <c r="H64" s="380">
        <f t="shared" si="20"/>
        <v>-3.451105071534788E-2</v>
      </c>
      <c r="I64" s="379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7">
        <f t="shared" si="1"/>
        <v>-2.5542784163473664E-3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8"/>
        <v>17.360000000000184</v>
      </c>
      <c r="G65" s="379">
        <f t="shared" si="19"/>
        <v>1943.84</v>
      </c>
      <c r="H65" s="380">
        <f t="shared" si="20"/>
        <v>8.9307761955717477E-3</v>
      </c>
      <c r="I65" s="379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7">
        <f t="shared" si="1"/>
        <v>-1.5448176755882836E-2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8"/>
        <v>17.3599999999999</v>
      </c>
      <c r="G66" s="379">
        <f t="shared" si="19"/>
        <v>3885.84</v>
      </c>
      <c r="H66" s="380">
        <f t="shared" si="20"/>
        <v>4.4675025219772044E-3</v>
      </c>
      <c r="I66" s="379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7">
        <f t="shared" si="1"/>
        <v>8.9895720963695247E-4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8"/>
        <v>163.75999999999976</v>
      </c>
      <c r="G67" s="379">
        <f t="shared" si="19"/>
        <v>3885.84</v>
      </c>
      <c r="H67" s="380">
        <f t="shared" si="20"/>
        <v>4.214275420501095E-2</v>
      </c>
      <c r="I67" s="379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8"/>
        <v>189.72000000000008</v>
      </c>
      <c r="G68" s="379">
        <f t="shared" si="19"/>
        <v>1847.08</v>
      </c>
      <c r="H68" s="380">
        <f t="shared" si="20"/>
        <v>0.10271347207484251</v>
      </c>
      <c r="I68" s="379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8"/>
        <v>150.91999999999985</v>
      </c>
      <c r="G69" s="379">
        <f t="shared" si="19"/>
        <v>3847.48</v>
      </c>
      <c r="H69" s="380">
        <f t="shared" si="20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8"/>
        <v>88.520000000000323</v>
      </c>
      <c r="G70" s="379">
        <f t="shared" si="19"/>
        <v>3847.48</v>
      </c>
      <c r="H70" s="380">
        <f t="shared" si="20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8"/>
        <v>88.824999999999719</v>
      </c>
      <c r="G71" s="379">
        <f t="shared" si="19"/>
        <v>5293.4750000000004</v>
      </c>
      <c r="H71" s="380">
        <f t="shared" si="20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8"/>
        <v>16.170000000000613</v>
      </c>
      <c r="G72" s="379">
        <f t="shared" si="19"/>
        <v>5293.53</v>
      </c>
      <c r="H72" s="380">
        <f t="shared" si="20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8"/>
        <v>-55.275000000000531</v>
      </c>
      <c r="G73" s="379">
        <f t="shared" si="19"/>
        <v>5293.4750000000004</v>
      </c>
      <c r="H73" s="380">
        <f t="shared" si="20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8"/>
        <v>122.07999999999998</v>
      </c>
      <c r="G74" s="379">
        <f t="shared" si="19"/>
        <v>3321.92</v>
      </c>
      <c r="H74" s="380">
        <f t="shared" si="20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8"/>
        <v>242.46000000000015</v>
      </c>
      <c r="G75" s="379">
        <f t="shared" si="19"/>
        <v>2307.54</v>
      </c>
      <c r="H75" s="380">
        <f t="shared" si="20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8"/>
        <v>237.75999999999954</v>
      </c>
      <c r="G76" s="379">
        <f t="shared" si="19"/>
        <v>3777.4400000000005</v>
      </c>
      <c r="H76" s="380">
        <f t="shared" si="20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8"/>
        <v>264.73000000000013</v>
      </c>
      <c r="G77" s="379">
        <f t="shared" si="19"/>
        <v>2259.77</v>
      </c>
      <c r="H77" s="380">
        <f t="shared" si="20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8"/>
        <v>152.12800000000016</v>
      </c>
      <c r="G78" s="379">
        <f t="shared" si="19"/>
        <v>3715.0720000000001</v>
      </c>
      <c r="H78" s="380">
        <f t="shared" si="20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8"/>
        <v>35.360000000000014</v>
      </c>
      <c r="G79" s="379">
        <f t="shared" si="19"/>
        <v>3715.04</v>
      </c>
      <c r="H79" s="380">
        <f t="shared" si="20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21">C80*(E80-D80)</f>
        <v>-27.040000000000077</v>
      </c>
      <c r="G80" s="379">
        <f t="shared" ref="G80:G98" si="22">D80*C80</f>
        <v>3715.04</v>
      </c>
      <c r="H80" s="380">
        <f t="shared" ref="H80:H98" si="23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21"/>
        <v>47.327999999999975</v>
      </c>
      <c r="G81" s="379">
        <f t="shared" si="22"/>
        <v>3715.0720000000001</v>
      </c>
      <c r="H81" s="380">
        <f t="shared" si="23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21"/>
        <v>-18.272000000000048</v>
      </c>
      <c r="G82" s="379">
        <f t="shared" si="22"/>
        <v>3715.0720000000001</v>
      </c>
      <c r="H82" s="380">
        <f t="shared" si="23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21"/>
        <v>131.32799999999975</v>
      </c>
      <c r="G83" s="379">
        <f t="shared" si="22"/>
        <v>3715.0720000000001</v>
      </c>
      <c r="H83" s="380">
        <f t="shared" si="23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21"/>
        <v>152.928</v>
      </c>
      <c r="G84" s="379">
        <f t="shared" si="22"/>
        <v>3715.0720000000001</v>
      </c>
      <c r="H84" s="380">
        <f t="shared" si="23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21"/>
        <v>105.63300000000041</v>
      </c>
      <c r="G85" s="379">
        <f t="shared" si="22"/>
        <v>5142.4669999999996</v>
      </c>
      <c r="H85" s="380">
        <f t="shared" si="23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21"/>
        <v>168.33300000000042</v>
      </c>
      <c r="G86" s="379">
        <f t="shared" si="22"/>
        <v>5142.4669999999996</v>
      </c>
      <c r="H86" s="380">
        <f t="shared" si="23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21"/>
        <v>178.23300000000003</v>
      </c>
      <c r="G87" s="379">
        <f t="shared" si="22"/>
        <v>5142.4669999999996</v>
      </c>
      <c r="H87" s="380">
        <f t="shared" si="23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21"/>
        <v>204.63300000000027</v>
      </c>
      <c r="G88" s="379">
        <f t="shared" si="22"/>
        <v>5142.4669999999996</v>
      </c>
      <c r="H88" s="380">
        <f t="shared" si="23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21"/>
        <v>170.53300000000002</v>
      </c>
      <c r="G89" s="379">
        <f t="shared" si="22"/>
        <v>5142.4669999999996</v>
      </c>
      <c r="H89" s="380">
        <f t="shared" si="23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21"/>
        <v>150.73300000000003</v>
      </c>
      <c r="G90" s="379">
        <f t="shared" si="22"/>
        <v>5142.4669999999996</v>
      </c>
      <c r="H90" s="380">
        <f t="shared" si="23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21"/>
        <v>104.53300000000063</v>
      </c>
      <c r="G91" s="379">
        <f t="shared" si="22"/>
        <v>5142.4669999999996</v>
      </c>
      <c r="H91" s="380">
        <f t="shared" si="23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21"/>
        <v>192.34399999999994</v>
      </c>
      <c r="G92" s="379">
        <f t="shared" si="22"/>
        <v>3682.056</v>
      </c>
      <c r="H92" s="380">
        <f t="shared" si="23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21"/>
        <v>200.31999999999982</v>
      </c>
      <c r="G93" s="379">
        <f t="shared" si="22"/>
        <v>3682.0800000000004</v>
      </c>
      <c r="H93" s="380">
        <f t="shared" si="23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21"/>
        <v>209.91999999999962</v>
      </c>
      <c r="G94" s="379">
        <f t="shared" si="22"/>
        <v>3682.0800000000004</v>
      </c>
      <c r="H94" s="380">
        <f t="shared" si="23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21"/>
        <v>190.71999999999946</v>
      </c>
      <c r="G95" s="379">
        <f t="shared" si="22"/>
        <v>3682.0800000000004</v>
      </c>
      <c r="H95" s="380">
        <f t="shared" si="23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21"/>
        <v>208.31999999999994</v>
      </c>
      <c r="G96" s="379">
        <f t="shared" si="22"/>
        <v>3682.0800000000004</v>
      </c>
      <c r="H96" s="380">
        <f t="shared" si="23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21"/>
        <v>188.31999999999994</v>
      </c>
      <c r="G97" s="379">
        <f t="shared" si="22"/>
        <v>3682.0800000000004</v>
      </c>
      <c r="H97" s="380">
        <f t="shared" si="23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21"/>
        <v>198.71999999999957</v>
      </c>
      <c r="G98" s="379">
        <f t="shared" si="22"/>
        <v>3682.0800000000004</v>
      </c>
      <c r="H98" s="380">
        <f t="shared" si="23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4">C103*(E103-D103)</f>
        <v>2.0000000000001705</v>
      </c>
      <c r="G103" s="261">
        <f t="shared" ref="G103:G116" si="25">D103*C103</f>
        <v>1858.8</v>
      </c>
      <c r="H103" s="275">
        <f t="shared" ref="H103:H116" si="26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4"/>
        <v>-41.599999999999966</v>
      </c>
      <c r="G104" s="261">
        <f t="shared" si="25"/>
        <v>1858.8</v>
      </c>
      <c r="H104" s="275">
        <f t="shared" si="26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4"/>
        <v>-18.400000000000034</v>
      </c>
      <c r="G105" s="261">
        <f t="shared" si="25"/>
        <v>1858.8</v>
      </c>
      <c r="H105" s="275">
        <f t="shared" si="26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4"/>
        <v>1.2000000000000455</v>
      </c>
      <c r="G106" s="261">
        <f t="shared" si="25"/>
        <v>1858.8</v>
      </c>
      <c r="H106" s="275">
        <f t="shared" si="26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4"/>
        <v>-25.600000000000023</v>
      </c>
      <c r="G107" s="261">
        <f t="shared" si="25"/>
        <v>1858.8</v>
      </c>
      <c r="H107" s="275">
        <f t="shared" si="26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4"/>
        <v>-60.399999999999636</v>
      </c>
      <c r="G108" s="261">
        <f t="shared" si="25"/>
        <v>3650.7999999999997</v>
      </c>
      <c r="H108" s="275">
        <f t="shared" si="26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4"/>
        <v>-144.39999999999998</v>
      </c>
      <c r="G109" s="261">
        <f t="shared" si="25"/>
        <v>3650.7999999999997</v>
      </c>
      <c r="H109" s="275">
        <f t="shared" si="26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4"/>
        <v>-51.599999999999682</v>
      </c>
      <c r="G110" s="261">
        <f t="shared" si="25"/>
        <v>3650.7999999999997</v>
      </c>
      <c r="H110" s="275">
        <f t="shared" si="26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4"/>
        <v>-36.399999999999864</v>
      </c>
      <c r="G111" s="261">
        <f t="shared" si="25"/>
        <v>3650.7999999999997</v>
      </c>
      <c r="H111" s="275">
        <f t="shared" si="26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4"/>
        <v>-24.399999999999977</v>
      </c>
      <c r="G112" s="261">
        <f t="shared" si="25"/>
        <v>3650.7999999999997</v>
      </c>
      <c r="H112" s="275">
        <f t="shared" si="26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4"/>
        <v>64.759999999999991</v>
      </c>
      <c r="G113" s="261">
        <f t="shared" si="25"/>
        <v>1791.6399999999999</v>
      </c>
      <c r="H113" s="275">
        <f t="shared" si="26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4"/>
        <v>-21.639999999999873</v>
      </c>
      <c r="G114" s="261">
        <f t="shared" si="25"/>
        <v>3589.64</v>
      </c>
      <c r="H114" s="275">
        <f t="shared" si="26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4"/>
        <v>378.31999999999994</v>
      </c>
      <c r="G115" s="261">
        <f t="shared" si="25"/>
        <v>1726.48</v>
      </c>
      <c r="H115" s="275">
        <f t="shared" si="26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4"/>
        <v>431.92000000000007</v>
      </c>
      <c r="G116" s="261">
        <f t="shared" si="25"/>
        <v>1711.2799999999997</v>
      </c>
      <c r="H116" s="275">
        <f t="shared" si="26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7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7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8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7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8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7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8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7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8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7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8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7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8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7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8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7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465" priority="61">
      <formula>F61&gt;0</formula>
    </cfRule>
    <cfRule type="expression" dxfId="464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63" priority="53">
      <formula>F64&gt;0</formula>
    </cfRule>
    <cfRule type="expression" dxfId="462" priority="54">
      <formula>F64&lt;0</formula>
    </cfRule>
  </conditionalFormatting>
  <conditionalFormatting sqref="F64:F92 F99:F101 F108:F119">
    <cfRule type="expression" dxfId="461" priority="55">
      <formula>F64&gt;0</formula>
    </cfRule>
    <cfRule type="expression" dxfId="460" priority="56">
      <formula>F64&lt;0</formula>
    </cfRule>
  </conditionalFormatting>
  <conditionalFormatting sqref="H61:H92 H99:H101 H108:H119">
    <cfRule type="expression" dxfId="459" priority="51">
      <formula>H61&gt;0</formula>
    </cfRule>
    <cfRule type="expression" dxfId="458" priority="52">
      <formula>H61&lt;0</formula>
    </cfRule>
  </conditionalFormatting>
  <conditionalFormatting sqref="F57:F60">
    <cfRule type="expression" dxfId="457" priority="37">
      <formula>F57&gt;0</formula>
    </cfRule>
    <cfRule type="expression" dxfId="456" priority="38">
      <formula>F57&lt;0</formula>
    </cfRule>
  </conditionalFormatting>
  <conditionalFormatting sqref="H57:H60">
    <cfRule type="expression" dxfId="455" priority="35">
      <formula>H57&gt;0</formula>
    </cfRule>
    <cfRule type="expression" dxfId="454" priority="36">
      <formula>H57&lt;0</formula>
    </cfRule>
  </conditionalFormatting>
  <conditionalFormatting sqref="Q8">
    <cfRule type="expression" dxfId="453" priority="31">
      <formula>Q8&gt;0</formula>
    </cfRule>
    <cfRule type="expression" dxfId="452" priority="32">
      <formula>Q8&lt;0</formula>
    </cfRule>
  </conditionalFormatting>
  <conditionalFormatting sqref="Q7">
    <cfRule type="expression" dxfId="451" priority="33">
      <formula>Q7&gt;0</formula>
    </cfRule>
    <cfRule type="expression" dxfId="450" priority="34">
      <formula>Q7&lt;0</formula>
    </cfRule>
  </conditionalFormatting>
  <conditionalFormatting sqref="F93:F98">
    <cfRule type="expression" dxfId="449" priority="27">
      <formula>F93&gt;0</formula>
    </cfRule>
    <cfRule type="expression" dxfId="448" priority="28">
      <formula>F93&lt;0</formula>
    </cfRule>
  </conditionalFormatting>
  <conditionalFormatting sqref="F93:F98">
    <cfRule type="expression" dxfId="447" priority="29">
      <formula>F93&gt;0</formula>
    </cfRule>
    <cfRule type="expression" dxfId="446" priority="30">
      <formula>F93&lt;0</formula>
    </cfRule>
  </conditionalFormatting>
  <conditionalFormatting sqref="H93:H98">
    <cfRule type="expression" dxfId="445" priority="25">
      <formula>H93&gt;0</formula>
    </cfRule>
    <cfRule type="expression" dxfId="444" priority="26">
      <formula>H93&lt;0</formula>
    </cfRule>
  </conditionalFormatting>
  <conditionalFormatting sqref="M122">
    <cfRule type="expression" dxfId="443" priority="21">
      <formula>M122&gt;0</formula>
    </cfRule>
    <cfRule type="expression" dxfId="442" priority="22">
      <formula>M122&lt;0</formula>
    </cfRule>
  </conditionalFormatting>
  <conditionalFormatting sqref="M122">
    <cfRule type="expression" dxfId="441" priority="23">
      <formula>M122&gt;0</formula>
    </cfRule>
    <cfRule type="expression" dxfId="440" priority="24">
      <formula>M122&lt;0</formula>
    </cfRule>
  </conditionalFormatting>
  <conditionalFormatting sqref="F103:F107">
    <cfRule type="expression" dxfId="439" priority="19">
      <formula>F103&gt;0</formula>
    </cfRule>
    <cfRule type="expression" dxfId="438" priority="20">
      <formula>F103&lt;0</formula>
    </cfRule>
  </conditionalFormatting>
  <conditionalFormatting sqref="H103:H107">
    <cfRule type="expression" dxfId="437" priority="17">
      <formula>H103&gt;0</formula>
    </cfRule>
    <cfRule type="expression" dxfId="436" priority="18">
      <formula>H103&lt;0</formula>
    </cfRule>
  </conditionalFormatting>
  <conditionalFormatting sqref="F24:F51">
    <cfRule type="expression" dxfId="435" priority="9">
      <formula>F24&gt;0</formula>
    </cfRule>
    <cfRule type="expression" dxfId="434" priority="10">
      <formula>F24&lt;0</formula>
    </cfRule>
  </conditionalFormatting>
  <conditionalFormatting sqref="F24:F51">
    <cfRule type="expression" dxfId="433" priority="11">
      <formula>F24&gt;0</formula>
    </cfRule>
    <cfRule type="expression" dxfId="432" priority="12">
      <formula>F24&lt;0</formula>
    </cfRule>
  </conditionalFormatting>
  <conditionalFormatting sqref="H24:H51">
    <cfRule type="expression" dxfId="431" priority="7">
      <formula>H24&gt;0</formula>
    </cfRule>
    <cfRule type="expression" dxfId="430" priority="8">
      <formula>H24&lt;0</formula>
    </cfRule>
  </conditionalFormatting>
  <conditionalFormatting sqref="J34">
    <cfRule type="expression" dxfId="429" priority="5">
      <formula>J34&gt;0</formula>
    </cfRule>
    <cfRule type="expression" dxfId="428" priority="6">
      <formula>J34&lt;0</formula>
    </cfRule>
  </conditionalFormatting>
  <conditionalFormatting sqref="J35">
    <cfRule type="expression" dxfId="427" priority="3">
      <formula>J35&gt;0</formula>
    </cfRule>
    <cfRule type="expression" dxfId="426" priority="4">
      <formula>J35&lt;0</formula>
    </cfRule>
  </conditionalFormatting>
  <conditionalFormatting sqref="J36:J47">
    <cfRule type="expression" dxfId="425" priority="1">
      <formula>J36&gt;0</formula>
    </cfRule>
    <cfRule type="expression" dxfId="424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7">
        <f>AC2/AC3-1</f>
        <v>-1.1101373064563158E-2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30.99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7">
        <f t="shared" ref="AE3:AE39" si="1">AC3/AC4-1</f>
        <v>2.9222676797191482E-4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30.99</v>
      </c>
      <c r="R4" s="499">
        <v>-3.3099999999999997E-2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7">
        <f t="shared" si="1"/>
        <v>-5.2325581395348264E-3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7">
        <f t="shared" si="1"/>
        <v>2.7172290235891294E-2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7">
        <f t="shared" si="1"/>
        <v>1.7623822546338763E-2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7">
        <f t="shared" si="1"/>
        <v>-3.0376670716902865E-4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7">
        <f t="shared" si="1"/>
        <v>1.3858946720049392E-2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7">
        <f t="shared" si="1"/>
        <v>-2.7641277641278217E-3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7">
        <f t="shared" si="1"/>
        <v>-2.2515761032722903E-2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7">
        <f t="shared" si="1"/>
        <v>-1.1279311368358469E-2</v>
      </c>
      <c r="AK11" s="233"/>
      <c r="AN11" s="233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7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7">
        <f t="shared" si="1"/>
        <v>-4.8137535816618948E-2</v>
      </c>
      <c r="AK13" s="233"/>
      <c r="AN13" s="233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7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7">
        <f t="shared" si="1"/>
        <v>-1.1588468061051516E-2</v>
      </c>
      <c r="AK15" s="233"/>
      <c r="AN15" s="233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7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7">
        <f t="shared" si="1"/>
        <v>2.7785902310617283E-2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7">
        <f t="shared" si="1"/>
        <v>-1.4697406340057784E-2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7">
        <f t="shared" si="1"/>
        <v>4.9232551404576608E-3</v>
      </c>
      <c r="AK19" s="233"/>
      <c r="AN19" s="233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7">
        <f t="shared" si="1"/>
        <v>-2.3472850678732948E-2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7">
        <f t="shared" si="1"/>
        <v>-1.7504862461795057E-2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7">
        <f t="shared" si="1"/>
        <v>5.3072625698324938E-3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7">
        <f t="shared" si="1"/>
        <v>-3.0598429461142773E-2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7">
        <f t="shared" si="1"/>
        <v>1.511819681143467E-2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7">
        <f t="shared" si="1"/>
        <v>1.4783821478382198E-2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7">
        <f t="shared" si="1"/>
        <v>-5.6330613319294565E-2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7">
        <f t="shared" si="1"/>
        <v>9.8294304712344571E-2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7">
        <f t="shared" si="1"/>
        <v>-5.4629097182288255E-3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7">
        <f t="shared" si="1"/>
        <v>8.7006960556845758E-3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7">
        <f t="shared" si="1"/>
        <v>4.6620046620045041E-3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7">
        <f t="shared" si="1"/>
        <v>-6.2295081967213117E-2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7">
        <f t="shared" si="1"/>
        <v>-2.9964587305910673E-3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7">
        <f t="shared" si="1"/>
        <v>1.3808340237503547E-2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7">
        <f t="shared" si="1"/>
        <v>-6.85682940208443E-3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7">
        <f t="shared" si="1"/>
        <v>-3.7232637972009375E-2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7">
        <f t="shared" si="1"/>
        <v>-1.7894190871369453E-2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7">
        <f t="shared" si="1"/>
        <v>2.0790020790022457E-3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7">
        <f t="shared" si="1"/>
        <v>4.6997389033942572E-3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7">
        <f t="shared" si="1"/>
        <v>2.3516835916622014E-2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34.088999999999999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33.7791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33.469200000000001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33.159300000000002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32.849400000000003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32.539499999999997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32.229599999999998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31.919699999999999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31.6098</v>
      </c>
      <c r="R48" s="82"/>
      <c r="T48" s="86" t="s">
        <v>105</v>
      </c>
      <c r="U48" s="87" t="s">
        <v>725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31.299899999999997</v>
      </c>
      <c r="R49" s="82"/>
      <c r="T49" s="86" t="s">
        <v>106</v>
      </c>
      <c r="U49" s="87" t="s">
        <v>457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30.99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30.680099999999999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30.370199999999997</v>
      </c>
      <c r="R52" s="82"/>
      <c r="T52" s="86" t="s">
        <v>108</v>
      </c>
      <c r="U52" s="87" t="s">
        <v>726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30.060299999999998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29.750399999999999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29.440499999999997</v>
      </c>
      <c r="R55" s="82"/>
      <c r="T55" s="86" t="s">
        <v>109</v>
      </c>
      <c r="U55" s="87" t="s">
        <v>569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29.130599999999998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28.820699999999999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28.5108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28.200900000000001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27.890999999999998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23" priority="66">
      <formula>F22&gt;0</formula>
    </cfRule>
    <cfRule type="expression" dxfId="42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21" priority="53">
      <formula>F41&gt;0</formula>
    </cfRule>
    <cfRule type="expression" dxfId="420" priority="54">
      <formula>F41&lt;0</formula>
    </cfRule>
  </conditionalFormatting>
  <conditionalFormatting sqref="F41">
    <cfRule type="expression" dxfId="419" priority="57">
      <formula>F41&gt;0</formula>
    </cfRule>
    <cfRule type="expression" dxfId="418" priority="58">
      <formula>F41&lt;0</formula>
    </cfRule>
  </conditionalFormatting>
  <conditionalFormatting sqref="H41">
    <cfRule type="expression" dxfId="417" priority="35">
      <formula>H41&gt;0</formula>
    </cfRule>
    <cfRule type="expression" dxfId="416" priority="36">
      <formula>H41&lt;0</formula>
    </cfRule>
  </conditionalFormatting>
  <conditionalFormatting sqref="F89:F95">
    <cfRule type="expression" dxfId="415" priority="29">
      <formula>F89&gt;0</formula>
    </cfRule>
    <cfRule type="expression" dxfId="414" priority="30">
      <formula>F89&lt;0</formula>
    </cfRule>
  </conditionalFormatting>
  <conditionalFormatting sqref="F96:F110">
    <cfRule type="expression" dxfId="413" priority="25">
      <formula>F96&gt;0</formula>
    </cfRule>
    <cfRule type="expression" dxfId="412" priority="26">
      <formula>F96&lt;0</formula>
    </cfRule>
  </conditionalFormatting>
  <conditionalFormatting sqref="F96:F110">
    <cfRule type="expression" dxfId="411" priority="27">
      <formula>F96&gt;0</formula>
    </cfRule>
    <cfRule type="expression" dxfId="410" priority="28">
      <formula>F96&lt;0</formula>
    </cfRule>
  </conditionalFormatting>
  <conditionalFormatting sqref="H89:H100">
    <cfRule type="expression" dxfId="409" priority="23">
      <formula>H89&gt;0</formula>
    </cfRule>
    <cfRule type="expression" dxfId="408" priority="24">
      <formula>H89&lt;0</formula>
    </cfRule>
  </conditionalFormatting>
  <conditionalFormatting sqref="H101">
    <cfRule type="expression" dxfId="407" priority="21">
      <formula>H101&gt;0</formula>
    </cfRule>
    <cfRule type="expression" dxfId="406" priority="22">
      <formula>H101&lt;0</formula>
    </cfRule>
  </conditionalFormatting>
  <conditionalFormatting sqref="F111:F116">
    <cfRule type="expression" dxfId="405" priority="19">
      <formula>F111&gt;0</formula>
    </cfRule>
    <cfRule type="expression" dxfId="404" priority="20">
      <formula>F111&lt;0</formula>
    </cfRule>
  </conditionalFormatting>
  <conditionalFormatting sqref="H103:H116">
    <cfRule type="expression" dxfId="403" priority="17">
      <formula>H103&gt;0</formula>
    </cfRule>
    <cfRule type="expression" dxfId="402" priority="18">
      <formula>H103&lt;0</formula>
    </cfRule>
  </conditionalFormatting>
  <conditionalFormatting sqref="H102">
    <cfRule type="expression" dxfId="401" priority="15">
      <formula>H102&gt;0</formula>
    </cfRule>
    <cfRule type="expression" dxfId="400" priority="16">
      <formula>H102&lt;0</formula>
    </cfRule>
  </conditionalFormatting>
  <conditionalFormatting sqref="M42">
    <cfRule type="expression" dxfId="399" priority="13">
      <formula>M42&gt;0</formula>
    </cfRule>
    <cfRule type="expression" dxfId="398" priority="14">
      <formula>M42&lt;0</formula>
    </cfRule>
  </conditionalFormatting>
  <conditionalFormatting sqref="Q7">
    <cfRule type="expression" dxfId="397" priority="9">
      <formula>Q7&gt;0</formula>
    </cfRule>
    <cfRule type="expression" dxfId="396" priority="10">
      <formula>Q7&lt;0</formula>
    </cfRule>
  </conditionalFormatting>
  <conditionalFormatting sqref="Q8">
    <cfRule type="expression" dxfId="395" priority="7">
      <formula>Q8&gt;0</formula>
    </cfRule>
    <cfRule type="expression" dxfId="394" priority="8">
      <formula>Q8&lt;0</formula>
    </cfRule>
  </conditionalFormatting>
  <conditionalFormatting sqref="F117:F130 H117:H130">
    <cfRule type="expression" dxfId="393" priority="1">
      <formula>F117&gt;0</formula>
    </cfRule>
    <cfRule type="expression" dxfId="39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7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19.38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7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19.38</v>
      </c>
      <c r="R4" s="499">
        <v>-8.6999999999999994E-3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7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7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7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7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7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7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7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7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7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7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7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7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7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7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7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7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7">
        <f t="shared" si="1"/>
        <v>1.0147991543340451E-2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7">
        <f t="shared" si="1"/>
        <v>-4.2105263157895534E-3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7">
        <f t="shared" si="1"/>
        <v>1.2361466325660597E-2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7">
        <f t="shared" si="1"/>
        <v>7.2992700729928028E-3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7">
        <f t="shared" si="1"/>
        <v>-3.4231921266582033E-3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7">
        <f t="shared" si="1"/>
        <v>-4.2771599657820403E-4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7">
        <f t="shared" si="1"/>
        <v>-1.6820857863751093E-2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7">
        <f t="shared" si="1"/>
        <v>-3.3528918692371512E-3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7">
        <f t="shared" si="1"/>
        <v>-9.9585062240664657E-3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7">
        <f t="shared" si="1"/>
        <v>3.5668242372153047E-2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7">
        <f t="shared" si="1"/>
        <v>-4.2955326460492049E-4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7">
        <f t="shared" si="1"/>
        <v>-2.3489932885905951E-2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7">
        <f t="shared" si="1"/>
        <v>7.1820870299956763E-3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7">
        <f t="shared" si="1"/>
        <v>2.0698576972833171E-2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7">
        <f t="shared" si="1"/>
        <v>2.7925531914893664E-2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7">
        <f t="shared" si="1"/>
        <v>0.14692425012709687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7">
        <f t="shared" si="1"/>
        <v>3.0596634370221309E-3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7">
        <f t="shared" si="1"/>
        <v>4.4195953141640043E-2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7">
        <f t="shared" si="1"/>
        <v>-1.623886851754841E-2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7">
        <f t="shared" si="1"/>
        <v>1.7590618336886799E-2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7">
        <f t="shared" si="1"/>
        <v>1.6017084890549427E-3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7">
        <f t="shared" si="1"/>
        <v>1.6829533116178075E-2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7">
        <f t="shared" si="1"/>
        <v>6.0076460950302391E-3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7">
        <f t="shared" si="1"/>
        <v>-2.7233115468410229E-3</v>
      </c>
    </row>
    <row r="44" spans="1:31" ht="20.25" thickBot="1" x14ac:dyDescent="0.35">
      <c r="O44" s="703" t="s">
        <v>78</v>
      </c>
      <c r="P44" s="703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7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21.318000000000001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7">
        <f t="shared" si="1"/>
        <v>-1.8888289260658442E-2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21.124200000000002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7">
        <f t="shared" si="1"/>
        <v>1.0804970286331095E-3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20.930399999999999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7">
        <f t="shared" si="1"/>
        <v>3.4656232532140896E-2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20.736599999999999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7">
        <f t="shared" si="1"/>
        <v>-1.7032967032966972E-2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20.5428</v>
      </c>
      <c r="Q49" s="2"/>
      <c r="T49" s="92" t="s">
        <v>122</v>
      </c>
      <c r="U49" s="87" t="s">
        <v>454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7">
        <f t="shared" si="1"/>
        <v>-2.5174076057846939E-2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20.349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7">
        <f t="shared" si="1"/>
        <v>2.1470746108429584E-3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20.155200000000001</v>
      </c>
      <c r="Q51" s="2"/>
      <c r="T51" s="92" t="s">
        <v>105</v>
      </c>
      <c r="U51" s="87" t="s">
        <v>727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7">
        <f t="shared" si="1"/>
        <v>1.0746910263299547E-3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19.961400000000001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7">
        <f t="shared" si="1"/>
        <v>1.1413043478260887E-2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19.767599999999998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7">
        <f t="shared" si="1"/>
        <v>3.603603603603589E-2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19.573799999999999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7">
        <f t="shared" si="1"/>
        <v>-3.9259674705550696E-3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19.38</v>
      </c>
      <c r="Q55" s="2"/>
      <c r="T55" s="92" t="s">
        <v>108</v>
      </c>
      <c r="U55" s="87" t="s">
        <v>728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7">
        <f t="shared" si="1"/>
        <v>-2.4617067833698214E-2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19.186199999999999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7">
        <f t="shared" si="1"/>
        <v>1.7250973845297946E-2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18.9924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7">
        <f t="shared" si="1"/>
        <v>-7.1823204419890763E-3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18.798599999999997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7">
        <f t="shared" si="1"/>
        <v>-3.3039647577092213E-3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18.604799999999997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7">
        <f t="shared" si="1"/>
        <v>1.1699164345403856E-2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18.410999999999998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7">
        <f t="shared" si="1"/>
        <v>-1.4277869302581125E-2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18.217199999999998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7">
        <f t="shared" si="1"/>
        <v>2.2459292532285291E-2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18.023399999999999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7">
        <f t="shared" si="1"/>
        <v>1.3083048919226403E-2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17.829599999999999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7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17.6358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7">
        <f t="shared" si="1"/>
        <v>6.6152149944873617E-3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17.442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7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7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91" priority="27">
      <formula>F27&gt;0</formula>
    </cfRule>
    <cfRule type="expression" dxfId="390" priority="28">
      <formula>F27&lt;0</formula>
    </cfRule>
  </conditionalFormatting>
  <conditionalFormatting sqref="F29:F33">
    <cfRule type="expression" dxfId="389" priority="23">
      <formula>F29&gt;0</formula>
    </cfRule>
    <cfRule type="expression" dxfId="388" priority="24">
      <formula>F29&lt;0</formula>
    </cfRule>
  </conditionalFormatting>
  <conditionalFormatting sqref="F29:F32">
    <cfRule type="expression" dxfId="387" priority="25">
      <formula>F29&gt;0</formula>
    </cfRule>
    <cfRule type="expression" dxfId="386" priority="26">
      <formula>F29&lt;0</formula>
    </cfRule>
  </conditionalFormatting>
  <conditionalFormatting sqref="H27:H33">
    <cfRule type="expression" dxfId="385" priority="21">
      <formula>H27&gt;0</formula>
    </cfRule>
    <cfRule type="expression" dxfId="384" priority="22">
      <formula>H27&lt;0</formula>
    </cfRule>
  </conditionalFormatting>
  <conditionalFormatting sqref="F34">
    <cfRule type="expression" dxfId="383" priority="19">
      <formula>F34&gt;0</formula>
    </cfRule>
    <cfRule type="expression" dxfId="382" priority="20">
      <formula>F34&lt;0</formula>
    </cfRule>
  </conditionalFormatting>
  <conditionalFormatting sqref="H34">
    <cfRule type="expression" dxfId="381" priority="17">
      <formula>H34&gt;0</formula>
    </cfRule>
    <cfRule type="expression" dxfId="380" priority="18">
      <formula>H34&lt;0</formula>
    </cfRule>
  </conditionalFormatting>
  <conditionalFormatting sqref="F36:F43">
    <cfRule type="expression" dxfId="379" priority="15">
      <formula>F36&gt;0</formula>
    </cfRule>
    <cfRule type="expression" dxfId="378" priority="16">
      <formula>F36&lt;0</formula>
    </cfRule>
  </conditionalFormatting>
  <conditionalFormatting sqref="H36:H43">
    <cfRule type="expression" dxfId="377" priority="13">
      <formula>H36&gt;0</formula>
    </cfRule>
    <cfRule type="expression" dxfId="376" priority="14">
      <formula>H36&lt;0</formula>
    </cfRule>
  </conditionalFormatting>
  <conditionalFormatting sqref="F35">
    <cfRule type="expression" dxfId="375" priority="11">
      <formula>F35&gt;0</formula>
    </cfRule>
    <cfRule type="expression" dxfId="374" priority="12">
      <formula>F35&lt;0</formula>
    </cfRule>
  </conditionalFormatting>
  <conditionalFormatting sqref="H35">
    <cfRule type="expression" dxfId="373" priority="9">
      <formula>H35&gt;0</formula>
    </cfRule>
    <cfRule type="expression" dxfId="372" priority="10">
      <formula>H35&lt;0</formula>
    </cfRule>
  </conditionalFormatting>
  <conditionalFormatting sqref="F22:F26">
    <cfRule type="expression" dxfId="371" priority="7">
      <formula>F22&gt;0</formula>
    </cfRule>
    <cfRule type="expression" dxfId="370" priority="8">
      <formula>F22&lt;0</formula>
    </cfRule>
  </conditionalFormatting>
  <conditionalFormatting sqref="H22:H26">
    <cfRule type="expression" dxfId="369" priority="5">
      <formula>H22&gt;0</formula>
    </cfRule>
    <cfRule type="expression" dxfId="368" priority="6">
      <formula>H22&lt;0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 t="shared" ref="F2:F7" si="0"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245</v>
      </c>
      <c r="W2" s="132"/>
      <c r="X2" s="10"/>
      <c r="Y2" s="10"/>
      <c r="Z2" s="10"/>
      <c r="AA2" s="10"/>
      <c r="AB2" s="94"/>
      <c r="AC2" s="10"/>
      <c r="AD2" s="2"/>
      <c r="AE2" s="137"/>
    </row>
    <row r="3" spans="1:31" x14ac:dyDescent="0.25">
      <c r="A3" s="23" t="s">
        <v>71</v>
      </c>
      <c r="B3" s="500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500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547</v>
      </c>
      <c r="M3" s="3"/>
      <c r="O3" s="11" t="s">
        <v>58</v>
      </c>
      <c r="Q3" s="229">
        <f>IF(Q2=0, Q4, (F18-K18-M18)/Q2)</f>
        <v>32.562480000000001</v>
      </c>
      <c r="T3" s="1" t="s">
        <v>246</v>
      </c>
      <c r="W3" s="132"/>
      <c r="X3" s="10"/>
      <c r="Y3" s="10"/>
      <c r="Z3" s="10"/>
      <c r="AA3" s="10"/>
      <c r="AB3" s="94"/>
      <c r="AC3" s="10"/>
      <c r="AD3" s="2"/>
      <c r="AE3" s="137"/>
    </row>
    <row r="4" spans="1:31" x14ac:dyDescent="0.25">
      <c r="B4" s="500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28.42</v>
      </c>
      <c r="R4" s="520">
        <v>-7.0000000000000001E-3</v>
      </c>
      <c r="T4" s="162">
        <v>42633</v>
      </c>
      <c r="U4" s="1" t="s">
        <v>281</v>
      </c>
      <c r="W4" s="132"/>
      <c r="X4" s="10"/>
      <c r="Y4" s="10"/>
      <c r="Z4" s="10"/>
      <c r="AA4" s="10"/>
      <c r="AB4" s="94"/>
      <c r="AC4" s="10"/>
      <c r="AD4" s="2"/>
      <c r="AE4" s="137"/>
    </row>
    <row r="5" spans="1:31" x14ac:dyDescent="0.25">
      <c r="B5" s="501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7105</v>
      </c>
      <c r="W5" s="132"/>
      <c r="X5" s="10"/>
      <c r="Y5" s="10"/>
      <c r="Z5" s="10"/>
      <c r="AA5" s="10"/>
      <c r="AB5" s="94"/>
      <c r="AC5" s="10"/>
      <c r="AD5" s="2"/>
      <c r="AE5" s="137"/>
    </row>
    <row r="6" spans="1:31" x14ac:dyDescent="0.25">
      <c r="B6" s="501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8140.62</v>
      </c>
      <c r="T6" t="s">
        <v>343</v>
      </c>
      <c r="U6" t="s">
        <v>490</v>
      </c>
      <c r="W6" s="132"/>
      <c r="X6" s="10"/>
      <c r="Y6" s="10"/>
      <c r="Z6" s="10"/>
      <c r="AA6" s="10"/>
      <c r="AB6" s="94"/>
      <c r="AC6" s="10"/>
      <c r="AD6" s="2"/>
      <c r="AE6" s="137"/>
    </row>
    <row r="7" spans="1:31" x14ac:dyDescent="0.25">
      <c r="B7" s="502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2274.849999999994</v>
      </c>
      <c r="R7">
        <v>150</v>
      </c>
      <c r="T7" t="s">
        <v>489</v>
      </c>
      <c r="W7" s="132"/>
      <c r="X7" s="10"/>
      <c r="Y7" s="10"/>
      <c r="Z7" s="10"/>
      <c r="AA7" s="10"/>
      <c r="AB7" s="94"/>
      <c r="AC7" s="10"/>
      <c r="AD7" s="2"/>
      <c r="AE7" s="137"/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-1035.6199999999999</v>
      </c>
      <c r="T8" t="s">
        <v>491</v>
      </c>
      <c r="W8" s="132"/>
      <c r="X8" s="10"/>
      <c r="Y8" s="10"/>
      <c r="Z8" s="10"/>
      <c r="AA8" s="10"/>
      <c r="AB8" s="94"/>
      <c r="AC8" s="10"/>
      <c r="AD8" s="2"/>
      <c r="AE8" s="137"/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-0.12721635452827917</v>
      </c>
      <c r="W9" s="132"/>
      <c r="X9" s="10"/>
      <c r="Y9" s="10"/>
      <c r="Z9" s="10"/>
      <c r="AA9" s="10"/>
      <c r="AB9" s="94"/>
      <c r="AC9" s="10"/>
      <c r="AD9" s="2"/>
      <c r="AE9" s="137"/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7"/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7"/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7"/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7"/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7"/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7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7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7"/>
    </row>
    <row r="18" spans="1:31" x14ac:dyDescent="0.25">
      <c r="A18" s="32" t="s">
        <v>81</v>
      </c>
      <c r="B18" s="503"/>
      <c r="C18" s="14">
        <f>SUM(C2:C14)</f>
        <v>450</v>
      </c>
      <c r="D18" s="18"/>
      <c r="E18" s="18"/>
      <c r="F18" s="18">
        <f>SUM(F2:F14)</f>
        <v>14010.5</v>
      </c>
      <c r="G18" s="14"/>
      <c r="H18" s="14">
        <f>SUM(H2:H13)</f>
        <v>200</v>
      </c>
      <c r="I18" s="18"/>
      <c r="J18" s="18"/>
      <c r="K18" s="18">
        <f>SUM(K2:K13)</f>
        <v>5839.88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7"/>
    </row>
    <row r="19" spans="1:31" ht="15.75" thickBot="1" x14ac:dyDescent="0.3">
      <c r="A19" s="353" t="s">
        <v>197</v>
      </c>
      <c r="B19" s="504"/>
      <c r="C19" s="355">
        <f>SumByColor($A$19,C2:C17)</f>
        <v>200</v>
      </c>
      <c r="D19" s="355"/>
      <c r="E19" s="355"/>
      <c r="F19" s="356">
        <f>SumByColor($A$19,F2:F17)</f>
        <v>5674</v>
      </c>
      <c r="G19" s="355"/>
      <c r="H19" s="355">
        <f>SumByColor($A$19,H2:H17)</f>
        <v>200</v>
      </c>
      <c r="I19" s="355"/>
      <c r="J19" s="355"/>
      <c r="K19" s="356">
        <f>SumByColor($A$19,K2:K17)</f>
        <v>5840</v>
      </c>
      <c r="L19" s="355"/>
      <c r="M19" s="356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7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/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561</v>
      </c>
      <c r="W23" s="132"/>
      <c r="X23" s="10"/>
      <c r="Y23" s="10"/>
      <c r="Z23" s="10"/>
      <c r="AA23" s="10"/>
      <c r="AB23" s="94"/>
      <c r="AC23" s="10"/>
      <c r="AD23" s="2"/>
      <c r="AE23" s="137"/>
    </row>
    <row r="24" spans="1:31" x14ac:dyDescent="0.25">
      <c r="A24" t="s">
        <v>363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30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7"/>
    </row>
    <row r="25" spans="1:31" x14ac:dyDescent="0.25">
      <c r="A25" t="s">
        <v>363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30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7"/>
    </row>
    <row r="26" spans="1:31" x14ac:dyDescent="0.25">
      <c r="A26" t="s">
        <v>460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30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7"/>
    </row>
    <row r="27" spans="1:31" x14ac:dyDescent="0.25">
      <c r="A27" t="s">
        <v>475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30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7"/>
    </row>
    <row r="28" spans="1:31" x14ac:dyDescent="0.25">
      <c r="A28" t="s">
        <v>480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30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7"/>
    </row>
    <row r="29" spans="1:31" x14ac:dyDescent="0.25">
      <c r="A29" t="s">
        <v>386</v>
      </c>
      <c r="B29" s="156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30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7"/>
    </row>
    <row r="30" spans="1:31" x14ac:dyDescent="0.25">
      <c r="A30" t="s">
        <v>502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30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7"/>
    </row>
    <row r="31" spans="1:31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30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7"/>
    </row>
    <row r="32" spans="1:31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30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7"/>
    </row>
    <row r="33" spans="1:31" x14ac:dyDescent="0.25">
      <c r="A33">
        <v>0</v>
      </c>
      <c r="B33" s="156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30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7"/>
    </row>
    <row r="34" spans="1:31" x14ac:dyDescent="0.25">
      <c r="B34" s="156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30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7"/>
    </row>
    <row r="35" spans="1:31" x14ac:dyDescent="0.25">
      <c r="A35">
        <v>50</v>
      </c>
      <c r="B35" s="156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30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7"/>
    </row>
    <row r="36" spans="1:31" x14ac:dyDescent="0.25">
      <c r="A36">
        <v>50</v>
      </c>
      <c r="B36" s="156">
        <v>42836</v>
      </c>
      <c r="C36" s="10">
        <v>250</v>
      </c>
      <c r="D36" s="40">
        <v>32.5625</v>
      </c>
      <c r="E36" s="40">
        <v>29.65</v>
      </c>
      <c r="F36" s="40">
        <f t="shared" ref="F36" si="22">C36*(E36-D36)</f>
        <v>-728.12500000000034</v>
      </c>
      <c r="G36" s="40">
        <f t="shared" ref="G36" si="23">D36*C36</f>
        <v>8140.625</v>
      </c>
      <c r="H36" s="230">
        <f t="shared" ref="H36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7"/>
    </row>
    <row r="37" spans="1:31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/>
      <c r="X37" s="10"/>
      <c r="Y37" s="10"/>
      <c r="Z37" s="10"/>
      <c r="AA37" s="10"/>
      <c r="AB37" s="94"/>
      <c r="AC37" s="10"/>
      <c r="AD37" s="2"/>
      <c r="AE37" s="137"/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/>
      <c r="X38" s="10"/>
      <c r="Y38" s="10"/>
      <c r="Z38" s="10"/>
      <c r="AA38" s="10"/>
      <c r="AB38" s="94"/>
      <c r="AC38" s="10"/>
      <c r="AD38" s="2"/>
      <c r="AE38" s="137"/>
    </row>
    <row r="39" spans="1:31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/>
      <c r="X39" s="10"/>
      <c r="Y39" s="10"/>
      <c r="Z39" s="10"/>
      <c r="AA39" s="10"/>
      <c r="AB39" s="94"/>
      <c r="AC39" s="10"/>
      <c r="AD39" s="2"/>
      <c r="AE39" s="137"/>
    </row>
    <row r="40" spans="1:31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/>
      <c r="X40" s="10"/>
      <c r="Y40" s="10"/>
      <c r="Z40" s="10"/>
      <c r="AA40" s="10"/>
      <c r="AB40" s="94"/>
      <c r="AC40" s="10"/>
      <c r="AD40" s="2"/>
      <c r="AE40" s="137"/>
    </row>
    <row r="41" spans="1:31" x14ac:dyDescent="0.25">
      <c r="W41" s="132"/>
      <c r="X41" s="10"/>
      <c r="Y41" s="10"/>
      <c r="Z41" s="10"/>
      <c r="AA41" s="10"/>
      <c r="AB41" s="94"/>
      <c r="AC41" s="10"/>
      <c r="AD41" s="2"/>
      <c r="AE41" s="137"/>
    </row>
    <row r="42" spans="1:31" x14ac:dyDescent="0.25">
      <c r="W42" s="132"/>
      <c r="X42" s="10"/>
      <c r="Y42" s="10"/>
      <c r="Z42" s="10"/>
      <c r="AA42" s="10"/>
      <c r="AB42" s="94"/>
      <c r="AC42" s="10"/>
      <c r="AD42" s="2"/>
      <c r="AE42" s="137"/>
    </row>
    <row r="43" spans="1:31" x14ac:dyDescent="0.25">
      <c r="W43" s="132"/>
      <c r="X43" s="10"/>
      <c r="Y43" s="10"/>
      <c r="Z43" s="10"/>
      <c r="AA43" s="10"/>
      <c r="AB43" s="94"/>
      <c r="AC43" s="10"/>
      <c r="AD43" s="2"/>
      <c r="AE43" s="137"/>
    </row>
    <row r="44" spans="1:31" x14ac:dyDescent="0.25">
      <c r="W44" s="132"/>
      <c r="X44" s="10"/>
      <c r="Y44" s="10"/>
      <c r="Z44" s="10"/>
      <c r="AA44" s="10"/>
      <c r="AB44" s="94"/>
      <c r="AC44" s="10"/>
      <c r="AD44" s="2"/>
      <c r="AE44" s="137"/>
    </row>
    <row r="45" spans="1:31" x14ac:dyDescent="0.25">
      <c r="L45" t="s">
        <v>65</v>
      </c>
      <c r="M45" s="526">
        <f>M72+K72-F72</f>
        <v>3310.4699999999939</v>
      </c>
      <c r="W45" s="132"/>
      <c r="X45" s="10"/>
      <c r="Y45" s="10"/>
      <c r="Z45" s="10"/>
      <c r="AA45" s="10"/>
      <c r="AB45" s="94"/>
      <c r="AC45" s="10"/>
      <c r="AD45" s="2"/>
      <c r="AE45" s="137"/>
    </row>
    <row r="46" spans="1:31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/>
      <c r="X46" s="10"/>
      <c r="Y46" s="10"/>
      <c r="Z46" s="10"/>
      <c r="AA46" s="10"/>
      <c r="AB46" s="94"/>
      <c r="AC46" s="10"/>
      <c r="AD46" s="2"/>
      <c r="AE46" s="137"/>
    </row>
    <row r="47" spans="1:31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25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26">H47*I47-J47</f>
        <v>774.28</v>
      </c>
      <c r="L47" s="265">
        <v>42613</v>
      </c>
      <c r="M47" s="261">
        <v>90</v>
      </c>
      <c r="W47" s="132"/>
      <c r="X47" s="10"/>
      <c r="Y47" s="10"/>
      <c r="Z47" s="10"/>
      <c r="AA47" s="10"/>
      <c r="AB47" s="94"/>
      <c r="AC47" s="10"/>
      <c r="AD47" s="2"/>
      <c r="AE47" s="137"/>
    </row>
    <row r="48" spans="1:31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25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26"/>
        <v>1605.42</v>
      </c>
      <c r="L48" s="265">
        <v>42704</v>
      </c>
      <c r="M48" s="261">
        <v>102</v>
      </c>
      <c r="W48" s="132"/>
      <c r="X48" s="10"/>
      <c r="Y48" s="10"/>
      <c r="Z48" s="10"/>
      <c r="AA48" s="10"/>
      <c r="AB48" s="94"/>
      <c r="AC48" s="10"/>
      <c r="AD48" s="2"/>
      <c r="AE48" s="137"/>
    </row>
    <row r="49" spans="1:31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25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26"/>
        <v>704.38</v>
      </c>
      <c r="L49" s="260"/>
      <c r="M49" s="260"/>
      <c r="W49" s="132"/>
      <c r="X49" s="10"/>
      <c r="Y49" s="10"/>
      <c r="Z49" s="10"/>
      <c r="AA49" s="10"/>
      <c r="AB49" s="94"/>
      <c r="AC49" s="10"/>
      <c r="AD49" s="2"/>
      <c r="AE49" s="137"/>
    </row>
    <row r="50" spans="1:31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25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26"/>
        <v>1051.18</v>
      </c>
      <c r="L50" s="260"/>
      <c r="M50" s="260"/>
      <c r="W50" s="132"/>
      <c r="X50" s="10"/>
      <c r="Y50" s="10"/>
      <c r="Z50" s="10"/>
      <c r="AA50" s="10"/>
      <c r="AB50" s="94"/>
      <c r="AC50" s="10"/>
      <c r="AD50" s="2"/>
      <c r="AE50" s="137"/>
    </row>
    <row r="51" spans="1:31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25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26"/>
        <v>2281.9499999999998</v>
      </c>
      <c r="L51" s="260"/>
      <c r="M51" s="260"/>
      <c r="W51" s="132"/>
      <c r="X51" s="10"/>
      <c r="Y51" s="10"/>
      <c r="Z51" s="10"/>
      <c r="AA51" s="10"/>
      <c r="AB51" s="94"/>
      <c r="AC51" s="10"/>
      <c r="AD51" s="2"/>
      <c r="AE51" s="137"/>
    </row>
    <row r="52" spans="1:31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25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26"/>
        <v>1483.1699999999998</v>
      </c>
      <c r="L52" s="260"/>
      <c r="M52" s="260"/>
      <c r="W52" s="132"/>
      <c r="X52" s="10"/>
      <c r="Y52" s="10"/>
      <c r="Z52" s="10"/>
      <c r="AA52" s="10"/>
      <c r="AB52" s="94"/>
      <c r="AC52" s="10"/>
      <c r="AD52" s="2"/>
      <c r="AE52" s="137"/>
    </row>
    <row r="53" spans="1:31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25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26"/>
        <v>991.18000000000006</v>
      </c>
      <c r="L53" s="260"/>
      <c r="M53" s="260"/>
      <c r="O53" s="703" t="s">
        <v>78</v>
      </c>
      <c r="P53" s="703"/>
      <c r="W53" s="132"/>
      <c r="X53" s="10"/>
      <c r="Y53" s="10"/>
      <c r="Z53" s="10"/>
      <c r="AA53" s="10"/>
      <c r="AB53" s="94"/>
      <c r="AC53" s="10"/>
      <c r="AD53" s="2"/>
      <c r="AE53" s="137"/>
    </row>
    <row r="54" spans="1:31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25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31.262000000000004</v>
      </c>
      <c r="Q54" s="2"/>
      <c r="W54" s="132"/>
      <c r="X54" s="10"/>
      <c r="Y54" s="10"/>
      <c r="Z54" s="10"/>
      <c r="AA54" s="10"/>
      <c r="AB54" s="94"/>
      <c r="AC54" s="10"/>
      <c r="AD54" s="2"/>
      <c r="AE54" s="137"/>
    </row>
    <row r="55" spans="1:31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25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27">O55*$Q$4</f>
        <v>30.977800000000006</v>
      </c>
      <c r="Q55" s="2"/>
      <c r="T55" s="90" t="s">
        <v>113</v>
      </c>
      <c r="W55" s="132"/>
      <c r="X55" s="10"/>
      <c r="Y55" s="10"/>
      <c r="Z55" s="10"/>
      <c r="AA55" s="10"/>
      <c r="AB55" s="94"/>
      <c r="AC55" s="10"/>
      <c r="AD55" s="2"/>
      <c r="AE55" s="137"/>
    </row>
    <row r="56" spans="1:31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25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27"/>
        <v>30.693600000000004</v>
      </c>
      <c r="Q56" s="2"/>
      <c r="T56" s="127" t="s">
        <v>98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7"/>
    </row>
    <row r="57" spans="1:31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27"/>
        <v>30.409400000000005</v>
      </c>
      <c r="Q57" s="2"/>
      <c r="T57" s="92" t="s">
        <v>99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7"/>
    </row>
    <row r="58" spans="1:31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25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27"/>
        <v>30.125200000000003</v>
      </c>
      <c r="Q58" s="2"/>
      <c r="T58" s="92" t="s">
        <v>100</v>
      </c>
      <c r="U58" s="129" t="s">
        <v>129</v>
      </c>
      <c r="W58" s="132"/>
      <c r="X58" s="10"/>
      <c r="Y58" s="10"/>
      <c r="Z58" s="10"/>
      <c r="AA58" s="10"/>
      <c r="AB58" s="94"/>
      <c r="AC58" s="10"/>
      <c r="AD58" s="2"/>
      <c r="AE58" s="137"/>
    </row>
    <row r="59" spans="1:31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27"/>
        <v>29.841000000000005</v>
      </c>
      <c r="Q59" s="2"/>
      <c r="T59" s="92" t="s">
        <v>101</v>
      </c>
      <c r="U59" s="129" t="s">
        <v>129</v>
      </c>
      <c r="W59" s="132"/>
      <c r="X59" s="10"/>
      <c r="Y59" s="10"/>
      <c r="Z59" s="10"/>
      <c r="AA59" s="10"/>
      <c r="AB59" s="94"/>
      <c r="AC59" s="10"/>
      <c r="AD59" s="2"/>
      <c r="AE59" s="137"/>
    </row>
    <row r="60" spans="1:31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27"/>
        <v>29.556800000000003</v>
      </c>
      <c r="Q60" s="2"/>
      <c r="T60" s="92" t="s">
        <v>102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7"/>
    </row>
    <row r="61" spans="1:31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27"/>
        <v>29.272600000000004</v>
      </c>
      <c r="Q61" s="2"/>
      <c r="T61" s="92" t="s">
        <v>103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7"/>
    </row>
    <row r="62" spans="1:31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27"/>
        <v>28.988400000000002</v>
      </c>
      <c r="Q62" s="2"/>
      <c r="T62" s="92" t="s">
        <v>122</v>
      </c>
      <c r="U62" s="129" t="s">
        <v>454</v>
      </c>
      <c r="W62" s="132"/>
      <c r="X62" s="10"/>
      <c r="Y62" s="10"/>
      <c r="Z62" s="10"/>
      <c r="AA62" s="10"/>
      <c r="AB62" s="94"/>
      <c r="AC62" s="10"/>
      <c r="AD62" s="2"/>
      <c r="AE62" s="137"/>
    </row>
    <row r="63" spans="1:31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27"/>
        <v>28.704200000000004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7"/>
    </row>
    <row r="64" spans="1:31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27"/>
        <v>28.42</v>
      </c>
      <c r="Q64" s="2"/>
      <c r="T64" s="92" t="s">
        <v>105</v>
      </c>
      <c r="U64" s="129" t="s">
        <v>729</v>
      </c>
      <c r="W64" s="132"/>
      <c r="X64" s="10"/>
      <c r="Y64" s="10"/>
      <c r="Z64" s="10"/>
      <c r="AA64" s="10"/>
      <c r="AB64" s="94"/>
      <c r="AC64" s="10"/>
      <c r="AD64" s="2"/>
      <c r="AE64" s="137"/>
    </row>
    <row r="65" spans="1:31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27"/>
        <v>28.1358</v>
      </c>
      <c r="Q65" s="2"/>
      <c r="T65" s="92" t="s">
        <v>106</v>
      </c>
      <c r="U65" s="129" t="s">
        <v>510</v>
      </c>
      <c r="W65" s="132"/>
      <c r="X65" s="10"/>
      <c r="Y65" s="10"/>
      <c r="Z65" s="10"/>
      <c r="AA65" s="10"/>
      <c r="AB65" s="94"/>
      <c r="AC65" s="10"/>
      <c r="AD65" s="2"/>
      <c r="AE65" s="137"/>
    </row>
    <row r="66" spans="1:31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27"/>
        <v>27.851600000000001</v>
      </c>
      <c r="Q66" s="2"/>
      <c r="T66" s="92" t="s">
        <v>107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7"/>
    </row>
    <row r="67" spans="1:31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27"/>
        <v>27.567399999999999</v>
      </c>
      <c r="T67" s="92" t="s">
        <v>110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7"/>
    </row>
    <row r="68" spans="1:31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27"/>
        <v>27.283200000000001</v>
      </c>
      <c r="T68" s="92" t="s">
        <v>108</v>
      </c>
      <c r="U68" s="129" t="s">
        <v>730</v>
      </c>
      <c r="W68" s="132"/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27"/>
        <v>26.998999999999999</v>
      </c>
      <c r="T69" s="92" t="s">
        <v>111</v>
      </c>
      <c r="U69" s="129" t="s">
        <v>129</v>
      </c>
      <c r="W69" s="132"/>
      <c r="X69" s="10"/>
      <c r="Y69" s="10"/>
      <c r="Z69" s="10"/>
      <c r="AA69" s="10"/>
      <c r="AB69" s="94"/>
      <c r="AC69" s="10"/>
      <c r="AD69" s="2"/>
      <c r="AE69" s="137"/>
    </row>
    <row r="70" spans="1:31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27"/>
        <v>26.7148</v>
      </c>
      <c r="T70" s="92" t="s">
        <v>112</v>
      </c>
      <c r="U70" s="129">
        <v>-1.19</v>
      </c>
    </row>
    <row r="71" spans="1:31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27"/>
        <v>26.430600000000002</v>
      </c>
      <c r="T71" s="92" t="s">
        <v>109</v>
      </c>
      <c r="U71" s="129" t="s">
        <v>617</v>
      </c>
    </row>
    <row r="72" spans="1:31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27"/>
        <v>26.146400000000003</v>
      </c>
    </row>
    <row r="73" spans="1:31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27"/>
        <v>25.862200000000001</v>
      </c>
    </row>
    <row r="74" spans="1:31" x14ac:dyDescent="0.25">
      <c r="O74" s="82">
        <v>0.9</v>
      </c>
      <c r="P74" s="82">
        <f t="shared" si="27"/>
        <v>25.578000000000003</v>
      </c>
    </row>
    <row r="77" spans="1:31" x14ac:dyDescent="0.25">
      <c r="S77" t="s">
        <v>230</v>
      </c>
    </row>
    <row r="80" spans="1:31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561</v>
      </c>
    </row>
    <row r="81" spans="2:10" x14ac:dyDescent="0.25">
      <c r="B81" s="651"/>
      <c r="C81" s="378"/>
      <c r="D81" s="379"/>
      <c r="E81" s="379"/>
      <c r="F81" s="379"/>
      <c r="G81" s="378"/>
      <c r="H81" s="378"/>
      <c r="I81" s="379"/>
      <c r="J81" s="379"/>
    </row>
    <row r="82" spans="2:10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28">C82*(E82-D82)</f>
        <v>17.999999999999972</v>
      </c>
      <c r="G82" s="379">
        <f t="shared" ref="G82:G143" si="29">D82*C82</f>
        <v>2525</v>
      </c>
      <c r="H82" s="380">
        <f t="shared" ref="H82:H143" si="30">(E82-D82)/D82</f>
        <v>7.1287128712871177E-3</v>
      </c>
      <c r="I82" s="379"/>
      <c r="J82" s="379"/>
    </row>
    <row r="83" spans="2:10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28"/>
        <v>-176.99999999999994</v>
      </c>
      <c r="G83" s="379">
        <f t="shared" si="29"/>
        <v>2525</v>
      </c>
      <c r="H83" s="380">
        <f t="shared" si="30"/>
        <v>-7.0099009900990078E-2</v>
      </c>
      <c r="I83" s="379"/>
      <c r="J83" s="379"/>
    </row>
    <row r="84" spans="2:10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28"/>
        <v>-119.00000000000013</v>
      </c>
      <c r="G84" s="379">
        <f t="shared" si="29"/>
        <v>2525</v>
      </c>
      <c r="H84" s="380">
        <f t="shared" si="30"/>
        <v>-4.7128712871287178E-2</v>
      </c>
      <c r="I84" s="379"/>
      <c r="J84" s="379"/>
    </row>
    <row r="85" spans="2:10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28"/>
        <v>-171.00000000000009</v>
      </c>
      <c r="G85" s="379">
        <f t="shared" si="29"/>
        <v>2525</v>
      </c>
      <c r="H85" s="380">
        <f t="shared" si="30"/>
        <v>-6.7722772277227755E-2</v>
      </c>
      <c r="I85" s="379"/>
      <c r="J85" s="379"/>
    </row>
    <row r="86" spans="2:10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28"/>
        <v>-150</v>
      </c>
      <c r="G86" s="379">
        <f t="shared" si="29"/>
        <v>2525</v>
      </c>
      <c r="H86" s="380">
        <f t="shared" si="30"/>
        <v>-5.9405940594059403E-2</v>
      </c>
      <c r="I86" s="379"/>
      <c r="J86" s="379"/>
    </row>
    <row r="87" spans="2:10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28"/>
        <v>-39.000000000000057</v>
      </c>
      <c r="G87" s="379">
        <f t="shared" si="29"/>
        <v>2525</v>
      </c>
      <c r="H87" s="380">
        <f t="shared" si="30"/>
        <v>-1.5445544554455468E-2</v>
      </c>
      <c r="I87" s="379"/>
      <c r="J87" s="379"/>
    </row>
    <row r="88" spans="2:10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28"/>
        <v>-57.999999999999829</v>
      </c>
      <c r="G88" s="379">
        <f t="shared" si="29"/>
        <v>2525</v>
      </c>
      <c r="H88" s="380">
        <f t="shared" si="30"/>
        <v>-2.2970297029702904E-2</v>
      </c>
      <c r="I88" s="379"/>
      <c r="J88" s="379"/>
    </row>
    <row r="89" spans="2:10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28"/>
        <v>78.000000000000114</v>
      </c>
      <c r="G89" s="379">
        <f t="shared" si="29"/>
        <v>2525</v>
      </c>
      <c r="H89" s="380">
        <f t="shared" si="30"/>
        <v>3.0891089108910936E-2</v>
      </c>
      <c r="I89" s="379"/>
      <c r="J89" s="379"/>
    </row>
    <row r="90" spans="2:10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28"/>
        <v>244.00000000000011</v>
      </c>
      <c r="G90" s="379">
        <f t="shared" si="29"/>
        <v>2525</v>
      </c>
      <c r="H90" s="380">
        <f t="shared" si="30"/>
        <v>9.6633663366336678E-2</v>
      </c>
      <c r="I90" s="466">
        <v>23</v>
      </c>
      <c r="J90" s="379"/>
    </row>
    <row r="91" spans="2:10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28"/>
        <v>130.00000000000006</v>
      </c>
      <c r="G91" s="379">
        <f t="shared" si="29"/>
        <v>2525</v>
      </c>
      <c r="H91" s="380">
        <f t="shared" si="30"/>
        <v>5.148514851485151E-2</v>
      </c>
      <c r="I91" s="379"/>
      <c r="J91" s="379"/>
    </row>
    <row r="92" spans="2:10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28"/>
        <v>135.99999999999994</v>
      </c>
      <c r="G92" s="379">
        <f t="shared" si="29"/>
        <v>2525</v>
      </c>
      <c r="H92" s="380">
        <f t="shared" si="30"/>
        <v>5.386138613861384E-2</v>
      </c>
      <c r="I92" s="379"/>
      <c r="J92" s="379"/>
    </row>
    <row r="93" spans="2:10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28"/>
        <v>103.99999999999991</v>
      </c>
      <c r="G93" s="379">
        <f t="shared" si="29"/>
        <v>2525</v>
      </c>
      <c r="H93" s="380">
        <f t="shared" si="30"/>
        <v>4.1188118811881155E-2</v>
      </c>
      <c r="I93" s="379"/>
      <c r="J93" s="379"/>
    </row>
    <row r="94" spans="2:10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28"/>
        <v>-7.0000000000000284</v>
      </c>
      <c r="G94" s="379">
        <f t="shared" si="29"/>
        <v>2525</v>
      </c>
      <c r="H94" s="380">
        <f t="shared" si="30"/>
        <v>-2.7722772277227834E-3</v>
      </c>
      <c r="I94" s="379"/>
      <c r="J94" s="379"/>
    </row>
    <row r="95" spans="2:10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28"/>
        <v>7.9999999999998295</v>
      </c>
      <c r="G95" s="379">
        <f t="shared" si="29"/>
        <v>2525</v>
      </c>
      <c r="H95" s="380">
        <f t="shared" si="30"/>
        <v>3.1683168316831009E-3</v>
      </c>
      <c r="I95" s="379"/>
      <c r="J95" s="379"/>
    </row>
    <row r="96" spans="2:10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28"/>
        <v>55.278999999999989</v>
      </c>
      <c r="G96" s="379">
        <f t="shared" si="29"/>
        <v>1750.721</v>
      </c>
      <c r="H96" s="380">
        <f t="shared" si="30"/>
        <v>3.1574991103665281E-2</v>
      </c>
      <c r="I96" s="379"/>
      <c r="J96" s="379"/>
    </row>
    <row r="97" spans="2:10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28"/>
        <v>3.8799999999998391</v>
      </c>
      <c r="G97" s="379">
        <f t="shared" si="29"/>
        <v>2464.1200000000003</v>
      </c>
      <c r="H97" s="380">
        <f t="shared" si="30"/>
        <v>1.5745986396765738E-3</v>
      </c>
      <c r="I97" s="379"/>
      <c r="J97" s="379"/>
    </row>
    <row r="98" spans="2:10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28"/>
        <v>-15.120000000000289</v>
      </c>
      <c r="G98" s="379">
        <f t="shared" si="29"/>
        <v>2464.1200000000003</v>
      </c>
      <c r="H98" s="380">
        <f t="shared" si="30"/>
        <v>-6.1360648020389787E-3</v>
      </c>
      <c r="I98" s="379"/>
      <c r="J98" s="379"/>
    </row>
    <row r="99" spans="2:10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28"/>
        <v>-442.62000000000012</v>
      </c>
      <c r="G99" s="379">
        <f t="shared" si="29"/>
        <v>4728.62</v>
      </c>
      <c r="H99" s="380">
        <f t="shared" si="30"/>
        <v>-9.360447657033133E-2</v>
      </c>
      <c r="I99" s="379"/>
      <c r="J99" s="379"/>
    </row>
    <row r="100" spans="2:10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28"/>
        <v>-391.61999999999966</v>
      </c>
      <c r="G100" s="379">
        <f t="shared" si="29"/>
        <v>6820.62</v>
      </c>
      <c r="H100" s="380">
        <f t="shared" si="30"/>
        <v>-5.7417067656605945E-2</v>
      </c>
      <c r="I100" s="379"/>
      <c r="J100" s="379"/>
    </row>
    <row r="101" spans="2:10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28"/>
        <v>-184.61999999999927</v>
      </c>
      <c r="G101" s="379">
        <f t="shared" si="29"/>
        <v>6820.62</v>
      </c>
      <c r="H101" s="380">
        <f t="shared" si="30"/>
        <v>-2.7067920511624936E-2</v>
      </c>
      <c r="I101" s="379"/>
      <c r="J101" s="379"/>
    </row>
    <row r="102" spans="2:10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28"/>
        <v>-349.61999999999944</v>
      </c>
      <c r="G102" s="379">
        <f t="shared" si="29"/>
        <v>6820.62</v>
      </c>
      <c r="H102" s="380">
        <f t="shared" si="30"/>
        <v>-5.1259269685160515E-2</v>
      </c>
      <c r="I102" s="379"/>
      <c r="J102" s="379"/>
    </row>
    <row r="103" spans="2:10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28"/>
        <v>120.79599999999957</v>
      </c>
      <c r="G103" s="379">
        <f t="shared" si="29"/>
        <v>5215.2040000000006</v>
      </c>
      <c r="H103" s="380">
        <f t="shared" si="30"/>
        <v>2.3162277065288252E-2</v>
      </c>
      <c r="I103" s="379"/>
      <c r="J103" s="379"/>
    </row>
    <row r="104" spans="2:10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28"/>
        <v>151.18000000000009</v>
      </c>
      <c r="G104" s="379">
        <f t="shared" si="29"/>
        <v>4510.82</v>
      </c>
      <c r="H104" s="380">
        <f t="shared" si="30"/>
        <v>3.3514970670521123E-2</v>
      </c>
      <c r="I104" s="379">
        <v>22</v>
      </c>
      <c r="J104" s="379"/>
    </row>
    <row r="105" spans="2:10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28"/>
        <v>37.180000000000035</v>
      </c>
      <c r="G105" s="379">
        <f t="shared" si="29"/>
        <v>4510.82</v>
      </c>
      <c r="H105" s="380">
        <f t="shared" si="30"/>
        <v>8.2424038201480074E-3</v>
      </c>
      <c r="I105" s="379"/>
      <c r="J105" s="379"/>
    </row>
    <row r="106" spans="2:10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28"/>
        <v>93.180000000000263</v>
      </c>
      <c r="G106" s="379">
        <f t="shared" si="29"/>
        <v>4510.82</v>
      </c>
      <c r="H106" s="380">
        <f t="shared" si="30"/>
        <v>2.06569980624366E-2</v>
      </c>
      <c r="I106" s="379"/>
      <c r="J106" s="379"/>
    </row>
    <row r="107" spans="2:10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28"/>
        <v>227.1800000000006</v>
      </c>
      <c r="G107" s="379">
        <f t="shared" si="29"/>
        <v>4510.82</v>
      </c>
      <c r="H107" s="380">
        <f t="shared" si="30"/>
        <v>5.0363348570769975E-2</v>
      </c>
      <c r="I107" s="379"/>
      <c r="J107" s="379"/>
    </row>
    <row r="108" spans="2:10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28"/>
        <v>455.18</v>
      </c>
      <c r="G108" s="379">
        <f t="shared" si="29"/>
        <v>4510.82</v>
      </c>
      <c r="H108" s="380">
        <f t="shared" si="30"/>
        <v>0.10090848227151605</v>
      </c>
      <c r="I108" s="379"/>
      <c r="J108" s="379"/>
    </row>
    <row r="109" spans="2:10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28"/>
        <v>297.18000000000018</v>
      </c>
      <c r="G109" s="379">
        <f t="shared" si="29"/>
        <v>4510.82</v>
      </c>
      <c r="H109" s="380">
        <f t="shared" si="30"/>
        <v>6.588159137363056E-2</v>
      </c>
      <c r="I109" s="379"/>
      <c r="J109" s="379"/>
    </row>
    <row r="110" spans="2:10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28"/>
        <v>335.1800000000004</v>
      </c>
      <c r="G110" s="379">
        <f t="shared" si="29"/>
        <v>4510.82</v>
      </c>
      <c r="H110" s="380">
        <f t="shared" si="30"/>
        <v>7.4305780323754983E-2</v>
      </c>
      <c r="I110" s="379"/>
      <c r="J110" s="379"/>
    </row>
    <row r="111" spans="2:10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28"/>
        <v>285.1800000000004</v>
      </c>
      <c r="G111" s="379">
        <f t="shared" si="29"/>
        <v>4510.82</v>
      </c>
      <c r="H111" s="380">
        <f t="shared" si="30"/>
        <v>6.3221321178854498E-2</v>
      </c>
      <c r="I111" s="379"/>
      <c r="J111" s="379"/>
    </row>
    <row r="112" spans="2:10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28"/>
        <v>485.1800000000004</v>
      </c>
      <c r="G112" s="379">
        <f t="shared" si="29"/>
        <v>4510.82</v>
      </c>
      <c r="H112" s="380">
        <f t="shared" si="30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28"/>
        <v>723.18000000000075</v>
      </c>
      <c r="G113" s="379">
        <f t="shared" si="29"/>
        <v>4510.82</v>
      </c>
      <c r="H113" s="380">
        <f t="shared" si="30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28"/>
        <v>699.18000000000052</v>
      </c>
      <c r="G114" s="379">
        <f t="shared" si="29"/>
        <v>4420.82</v>
      </c>
      <c r="H114" s="380">
        <f t="shared" si="30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28"/>
        <v>767.18000000000052</v>
      </c>
      <c r="G115" s="379">
        <f t="shared" si="29"/>
        <v>4420.82</v>
      </c>
      <c r="H115" s="380">
        <f t="shared" si="30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28"/>
        <v>709.18</v>
      </c>
      <c r="G116" s="379">
        <f t="shared" si="29"/>
        <v>4420.82</v>
      </c>
      <c r="H116" s="380">
        <f t="shared" si="30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28"/>
        <v>686</v>
      </c>
      <c r="G117" s="379">
        <f t="shared" si="29"/>
        <v>4420</v>
      </c>
      <c r="H117" s="380">
        <f t="shared" si="30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28"/>
        <v>783.95199999999988</v>
      </c>
      <c r="G118" s="379">
        <f t="shared" si="29"/>
        <v>3369.6480000000001</v>
      </c>
      <c r="H118" s="380">
        <f t="shared" si="30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28"/>
        <v>630.35199999999975</v>
      </c>
      <c r="G119" s="379">
        <f t="shared" si="29"/>
        <v>3369.6480000000001</v>
      </c>
      <c r="H119" s="380">
        <f t="shared" si="30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28"/>
        <v>711.952</v>
      </c>
      <c r="G120" s="379">
        <f t="shared" si="29"/>
        <v>3369.6480000000001</v>
      </c>
      <c r="H120" s="380">
        <f t="shared" si="30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28"/>
        <v>449.16000000000054</v>
      </c>
      <c r="G121" s="379">
        <f t="shared" si="29"/>
        <v>4352.84</v>
      </c>
      <c r="H121" s="380">
        <f t="shared" si="30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28"/>
        <v>383.1600000000002</v>
      </c>
      <c r="G122" s="379">
        <f t="shared" si="29"/>
        <v>4352.84</v>
      </c>
      <c r="H122" s="380">
        <f t="shared" si="30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28"/>
        <v>307.16000000000037</v>
      </c>
      <c r="G123" s="379">
        <f t="shared" si="29"/>
        <v>4352.84</v>
      </c>
      <c r="H123" s="380">
        <f t="shared" si="30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28"/>
        <v>253.16000000000045</v>
      </c>
      <c r="G124" s="379">
        <f t="shared" si="29"/>
        <v>4352.84</v>
      </c>
      <c r="H124" s="380">
        <f t="shared" si="30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28"/>
        <v>173.16000000000003</v>
      </c>
      <c r="G125" s="379">
        <f t="shared" si="29"/>
        <v>4352.84</v>
      </c>
      <c r="H125" s="380">
        <f t="shared" si="30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28"/>
        <v>211.11000000000041</v>
      </c>
      <c r="G126" s="379">
        <f t="shared" si="29"/>
        <v>6580.8899999999994</v>
      </c>
      <c r="H126" s="380">
        <f t="shared" si="30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28"/>
        <v>229.10000000000039</v>
      </c>
      <c r="G127" s="379">
        <f t="shared" si="29"/>
        <v>4298.8999999999996</v>
      </c>
      <c r="H127" s="380">
        <f t="shared" si="30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28"/>
        <v>491.10000000000014</v>
      </c>
      <c r="G128" s="379">
        <f t="shared" si="29"/>
        <v>4298.8999999999996</v>
      </c>
      <c r="H128" s="380">
        <f t="shared" si="30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28"/>
        <v>572.27799999999979</v>
      </c>
      <c r="G129" s="379">
        <f t="shared" si="29"/>
        <v>2815.7220000000002</v>
      </c>
      <c r="H129" s="380">
        <f t="shared" si="30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28"/>
        <v>566.27999999999975</v>
      </c>
      <c r="G130" s="379">
        <f t="shared" si="29"/>
        <v>4273.72</v>
      </c>
      <c r="H130" s="380">
        <f t="shared" si="30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28"/>
        <v>698.27999999999975</v>
      </c>
      <c r="G131" s="379">
        <f t="shared" si="29"/>
        <v>4273.72</v>
      </c>
      <c r="H131" s="380">
        <f t="shared" si="30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28"/>
        <v>658.27999999999986</v>
      </c>
      <c r="G132" s="379">
        <f t="shared" si="29"/>
        <v>4273.72</v>
      </c>
      <c r="H132" s="380">
        <f t="shared" si="30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28"/>
        <v>516.27999999999975</v>
      </c>
      <c r="G133" s="379">
        <f t="shared" si="29"/>
        <v>4273.72</v>
      </c>
      <c r="H133" s="380">
        <f t="shared" si="30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28"/>
        <v>508.29000000000059</v>
      </c>
      <c r="G134" s="379">
        <f t="shared" si="29"/>
        <v>6529.71</v>
      </c>
      <c r="H134" s="380">
        <f t="shared" si="30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28"/>
        <v>713.99999999999966</v>
      </c>
      <c r="G135" s="379">
        <f t="shared" si="29"/>
        <v>6531</v>
      </c>
      <c r="H135" s="380">
        <f t="shared" si="30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28"/>
        <v>956.25400000000025</v>
      </c>
      <c r="G136" s="379">
        <f t="shared" si="29"/>
        <v>5538.5460000000003</v>
      </c>
      <c r="H136" s="380">
        <f t="shared" si="30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28"/>
        <v>1200.6540000000007</v>
      </c>
      <c r="G137" s="379">
        <f t="shared" si="29"/>
        <v>5538.5460000000003</v>
      </c>
      <c r="H137" s="380">
        <f t="shared" si="30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28"/>
        <v>1052.4540000000006</v>
      </c>
      <c r="G138" s="379">
        <f t="shared" si="29"/>
        <v>5538.5460000000003</v>
      </c>
      <c r="H138" s="380">
        <f t="shared" si="30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28"/>
        <v>698.16000000000042</v>
      </c>
      <c r="G139" s="379">
        <f t="shared" si="29"/>
        <v>6504.84</v>
      </c>
      <c r="H139" s="380">
        <f t="shared" si="30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28"/>
        <v>984.12000000000012</v>
      </c>
      <c r="G140" s="379">
        <f t="shared" si="29"/>
        <v>6482.88</v>
      </c>
      <c r="H140" s="380">
        <f t="shared" si="30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28"/>
        <v>352.68200000000064</v>
      </c>
      <c r="G141" s="379">
        <f t="shared" si="29"/>
        <v>7331.3180000000002</v>
      </c>
      <c r="H141" s="380">
        <f t="shared" si="30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28"/>
        <v>2320.6080000000002</v>
      </c>
      <c r="G142" s="379">
        <f t="shared" si="29"/>
        <v>4531.3919999999998</v>
      </c>
      <c r="H142" s="380">
        <f t="shared" si="30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28"/>
        <v>2541.7799999999997</v>
      </c>
      <c r="G143" s="379">
        <f t="shared" si="29"/>
        <v>3246.2200000000003</v>
      </c>
      <c r="H143" s="380">
        <f t="shared" si="30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31">C146*(E146-D146)</f>
        <v>-57.000000000000028</v>
      </c>
      <c r="G146" s="379">
        <f t="shared" ref="G146:G153" si="32">D146*C146</f>
        <v>5857</v>
      </c>
      <c r="H146" s="380">
        <f t="shared" ref="H146:H153" si="33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31"/>
        <v>26.940000000000097</v>
      </c>
      <c r="G147" s="379">
        <f t="shared" si="32"/>
        <v>2921.06</v>
      </c>
      <c r="H147" s="380">
        <f t="shared" si="33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31"/>
        <v>-91.06000000000023</v>
      </c>
      <c r="G148" s="379">
        <f t="shared" si="32"/>
        <v>5749.06</v>
      </c>
      <c r="H148" s="380">
        <f t="shared" si="33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31"/>
        <v>24.88000000000028</v>
      </c>
      <c r="G149" s="379">
        <f t="shared" si="32"/>
        <v>2851.12</v>
      </c>
      <c r="H149" s="380">
        <f t="shared" si="33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31"/>
        <v>343.88000000000005</v>
      </c>
      <c r="G150" s="379">
        <f t="shared" si="32"/>
        <v>2851.12</v>
      </c>
      <c r="H150" s="380">
        <f t="shared" si="33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31"/>
        <v>452.88000000000005</v>
      </c>
      <c r="G151" s="379">
        <f t="shared" si="32"/>
        <v>2851.12</v>
      </c>
      <c r="H151" s="380">
        <f t="shared" si="33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31"/>
        <v>525.88000000000045</v>
      </c>
      <c r="G152" s="379">
        <f t="shared" si="32"/>
        <v>2851.12</v>
      </c>
      <c r="H152" s="380">
        <f t="shared" si="33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31"/>
        <v>421.87999999999982</v>
      </c>
      <c r="G153" s="379">
        <f t="shared" si="32"/>
        <v>2851.12</v>
      </c>
      <c r="H153" s="380">
        <f t="shared" si="33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66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3" priority="58">
      <formula>Q7&gt;0</formula>
    </cfRule>
    <cfRule type="expression" dxfId="362" priority="59">
      <formula>Q7&lt;0</formula>
    </cfRule>
  </conditionalFormatting>
  <conditionalFormatting sqref="Q8">
    <cfRule type="expression" dxfId="361" priority="56">
      <formula>Q8&gt;0</formula>
    </cfRule>
    <cfRule type="expression" dxfId="360" priority="57">
      <formula>Q8&lt;0</formula>
    </cfRule>
  </conditionalFormatting>
  <conditionalFormatting sqref="F24">
    <cfRule type="expression" dxfId="359" priority="38">
      <formula>F24&gt;0</formula>
    </cfRule>
    <cfRule type="expression" dxfId="358" priority="39">
      <formula>F24&lt;0</formula>
    </cfRule>
  </conditionalFormatting>
  <conditionalFormatting sqref="F25:F36">
    <cfRule type="expression" dxfId="357" priority="36">
      <formula>F25&gt;0</formula>
    </cfRule>
    <cfRule type="expression" dxfId="356" priority="37">
      <formula>F25&lt;0</formula>
    </cfRule>
  </conditionalFormatting>
  <conditionalFormatting sqref="H24:H36">
    <cfRule type="expression" dxfId="355" priority="34">
      <formula>H24&gt;0</formula>
    </cfRule>
    <cfRule type="expression" dxfId="354" priority="35">
      <formula>H24&lt;0</formula>
    </cfRule>
  </conditionalFormatting>
  <conditionalFormatting sqref="J32:J40">
    <cfRule type="expression" dxfId="353" priority="31">
      <formula>J32&gt;0</formula>
    </cfRule>
    <cfRule type="expression" dxfId="352" priority="32">
      <formula>J32&lt;0</formula>
    </cfRule>
  </conditionalFormatting>
  <conditionalFormatting sqref="M45">
    <cfRule type="expression" dxfId="351" priority="29">
      <formula>M45&gt;0</formula>
    </cfRule>
    <cfRule type="expression" dxfId="350" priority="30">
      <formula>M45&lt;0</formula>
    </cfRule>
  </conditionalFormatting>
  <conditionalFormatting sqref="F90:F126 H90:H126 H129:H134 F129:F134 F136:F145 H136:H145">
    <cfRule type="expression" dxfId="349" priority="27">
      <formula>F90&gt;0</formula>
    </cfRule>
    <cfRule type="expression" dxfId="348" priority="28">
      <formula>F90&lt;0</formula>
    </cfRule>
  </conditionalFormatting>
  <conditionalFormatting sqref="F82:F89">
    <cfRule type="expression" dxfId="347" priority="25">
      <formula>F82&gt;0</formula>
    </cfRule>
    <cfRule type="expression" dxfId="346" priority="26">
      <formula>F82&lt;0</formula>
    </cfRule>
  </conditionalFormatting>
  <conditionalFormatting sqref="H82:H89">
    <cfRule type="expression" dxfId="345" priority="23">
      <formula>H82&gt;0</formula>
    </cfRule>
    <cfRule type="expression" dxfId="344" priority="24">
      <formula>H82&lt;0</formula>
    </cfRule>
  </conditionalFormatting>
  <conditionalFormatting sqref="F127:F128 H127:H128">
    <cfRule type="expression" dxfId="343" priority="21">
      <formula>F127&gt;0</formula>
    </cfRule>
    <cfRule type="expression" dxfId="342" priority="22">
      <formula>F127&lt;0</formula>
    </cfRule>
  </conditionalFormatting>
  <conditionalFormatting sqref="H135 F135">
    <cfRule type="expression" dxfId="341" priority="19">
      <formula>F135&gt;0</formula>
    </cfRule>
    <cfRule type="expression" dxfId="340" priority="20">
      <formula>F135&lt;0</formula>
    </cfRule>
  </conditionalFormatting>
  <conditionalFormatting sqref="F146:F153">
    <cfRule type="expression" dxfId="339" priority="5">
      <formula>F146&gt;0</formula>
    </cfRule>
    <cfRule type="expression" dxfId="338" priority="6">
      <formula>F146&lt;0</formula>
    </cfRule>
  </conditionalFormatting>
  <conditionalFormatting sqref="H146:H153">
    <cfRule type="expression" dxfId="337" priority="3">
      <formula>H146&gt;0</formula>
    </cfRule>
    <cfRule type="expression" dxfId="336" priority="4">
      <formula>H146&lt;0</formula>
    </cfRule>
  </conditionalFormatting>
  <conditionalFormatting sqref="Q10">
    <cfRule type="expression" dxfId="335" priority="1">
      <formula>Q10&gt;0</formula>
    </cfRule>
    <cfRule type="expression" dxfId="334" priority="2">
      <formula>Q10&lt;0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365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7">
        <f>AC2/AC3-1</f>
        <v>-1.2726932434961591E-2</v>
      </c>
    </row>
    <row r="3" spans="1:31" x14ac:dyDescent="0.25">
      <c r="A3" s="23" t="s">
        <v>71</v>
      </c>
      <c r="B3" s="501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544</v>
      </c>
      <c r="M3" s="3"/>
      <c r="O3" s="11" t="s">
        <v>58</v>
      </c>
      <c r="Q3" s="229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7">
        <f t="shared" ref="AE3:AE66" si="1">AC3/AC4-1</f>
        <v>-1.110494169905607E-2</v>
      </c>
    </row>
    <row r="4" spans="1:31" x14ac:dyDescent="0.25">
      <c r="B4" s="501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53.39</v>
      </c>
      <c r="R4" s="520">
        <v>-2.0000000000000001E-4</v>
      </c>
      <c r="T4" s="162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7">
        <f t="shared" si="1"/>
        <v>-2.1018300416742131E-2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6940.7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7">
        <f t="shared" si="1"/>
        <v>-1.0859728506787958E-3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7">
        <f t="shared" si="1"/>
        <v>1.8132366273799772E-3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-569.69999999999982</v>
      </c>
      <c r="R7">
        <v>130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7">
        <f t="shared" si="1"/>
        <v>2.8917910447761042E-2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-569.69999999999982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7">
        <f t="shared" si="1"/>
        <v>5.0628164260266839E-3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-7.5854814657008926E-2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7">
        <f t="shared" si="1"/>
        <v>3.9533132530120696E-3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7">
        <f t="shared" si="1"/>
        <v>-3.7636432066245895E-4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7">
        <f t="shared" si="1"/>
        <v>-8.2120194102276445E-3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7">
        <f t="shared" si="1"/>
        <v>3.5587188612098419E-3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7">
        <f t="shared" si="1"/>
        <v>-1.8024645944454631E-2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7">
        <f t="shared" si="1"/>
        <v>1.4735678762203275E-3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7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7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7">
        <f t="shared" si="1"/>
        <v>-3.2876712328766544E-3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7">
        <f t="shared" si="1"/>
        <v>-7.9724587787641799E-3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7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7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7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7">
        <f t="shared" si="1"/>
        <v>-2.1762785636560977E-3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7">
        <f t="shared" si="1"/>
        <v>-1.7112299465240621E-2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7">
        <f t="shared" si="1"/>
        <v>-2.1795989537925053E-2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7">
        <f t="shared" si="1"/>
        <v>-1.035375323554788E-2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7">
        <f t="shared" si="1"/>
        <v>2.075047553173226E-3</v>
      </c>
    </row>
    <row r="27" spans="1:31" x14ac:dyDescent="0.25">
      <c r="A27" t="s">
        <v>484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7">
        <f t="shared" si="1"/>
        <v>-1.5994555045091063E-2</v>
      </c>
    </row>
    <row r="28" spans="1:31" x14ac:dyDescent="0.25">
      <c r="A28" t="s">
        <v>484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7">
        <f t="shared" si="1"/>
        <v>-0.12165595576147059</v>
      </c>
    </row>
    <row r="29" spans="1:31" x14ac:dyDescent="0.25">
      <c r="A29" t="s">
        <v>512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7">
        <f t="shared" si="1"/>
        <v>6.0141332130505543E-3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7">
        <f t="shared" si="1"/>
        <v>2.3545706371191244E-2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7">
        <f t="shared" si="1"/>
        <v>-1.4558689717925288E-2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7">
        <f t="shared" si="1"/>
        <v>-4.0779338468508453E-3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7">
        <f t="shared" si="1"/>
        <v>6.3839489284083228E-3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7">
        <f t="shared" si="1"/>
        <v>9.0490797546012303E-3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7">
        <f t="shared" si="1"/>
        <v>-8.365019011406849E-3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7">
        <f t="shared" si="1"/>
        <v>1.5232292460014563E-3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7">
        <f t="shared" si="1"/>
        <v>1.2960962814380528E-2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7" t="e">
        <f t="shared" si="1"/>
        <v>#DIV/0!</v>
      </c>
    </row>
    <row r="39" spans="1:31" x14ac:dyDescent="0.25">
      <c r="W39" s="132">
        <v>42779</v>
      </c>
      <c r="X39" s="10" t="s">
        <v>368</v>
      </c>
      <c r="Y39" s="10"/>
      <c r="Z39" s="10"/>
      <c r="AA39" s="10"/>
      <c r="AB39" s="94"/>
      <c r="AC39" s="10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7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58.729000000000006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7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58.195100000000004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7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57.661200000000001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7">
        <f t="shared" si="1"/>
        <v>2.3870146403563997E-3</v>
      </c>
    </row>
    <row r="44" spans="1:31" x14ac:dyDescent="0.25">
      <c r="O44" s="82">
        <v>1.07</v>
      </c>
      <c r="P44" s="82">
        <f t="shared" si="18"/>
        <v>57.127300000000005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7">
        <f t="shared" si="1"/>
        <v>-5.2239987335760407E-3</v>
      </c>
    </row>
    <row r="45" spans="1:31" x14ac:dyDescent="0.25">
      <c r="O45" s="82">
        <v>1.06</v>
      </c>
      <c r="P45" s="82">
        <f t="shared" si="18"/>
        <v>56.593400000000003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7">
        <f t="shared" si="1"/>
        <v>1.1093502377179654E-3</v>
      </c>
    </row>
    <row r="46" spans="1:31" x14ac:dyDescent="0.25">
      <c r="O46" s="82">
        <v>1.05</v>
      </c>
      <c r="P46" s="82">
        <f t="shared" si="18"/>
        <v>56.0595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7">
        <f t="shared" si="1"/>
        <v>1.5850372483749986E-4</v>
      </c>
    </row>
    <row r="47" spans="1:31" x14ac:dyDescent="0.25">
      <c r="O47" s="82">
        <v>1.04</v>
      </c>
      <c r="P47" s="82">
        <f t="shared" si="18"/>
        <v>55.525600000000004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7">
        <f t="shared" si="1"/>
        <v>-1.2521521364845745E-2</v>
      </c>
    </row>
    <row r="48" spans="1:31" x14ac:dyDescent="0.25">
      <c r="O48" s="82">
        <v>1.03</v>
      </c>
      <c r="P48" s="82">
        <f t="shared" si="18"/>
        <v>54.991700000000002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7">
        <f t="shared" si="1"/>
        <v>5.6666141980166174E-3</v>
      </c>
    </row>
    <row r="49" spans="15:31" x14ac:dyDescent="0.25">
      <c r="O49" s="82">
        <v>1.02</v>
      </c>
      <c r="P49" s="82">
        <f t="shared" si="18"/>
        <v>54.457799999999999</v>
      </c>
      <c r="Q49" s="2"/>
      <c r="T49" s="92" t="s">
        <v>104</v>
      </c>
      <c r="U49" s="129" t="s">
        <v>524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7">
        <f t="shared" si="1"/>
        <v>6.4955640050696761E-3</v>
      </c>
    </row>
    <row r="50" spans="15:31" x14ac:dyDescent="0.25">
      <c r="O50" s="82">
        <v>1.01</v>
      </c>
      <c r="P50" s="82">
        <f t="shared" si="18"/>
        <v>53.923900000000003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7">
        <f t="shared" si="1"/>
        <v>-7.2349795533186434E-3</v>
      </c>
    </row>
    <row r="51" spans="15:31" x14ac:dyDescent="0.25">
      <c r="O51" s="82">
        <v>1</v>
      </c>
      <c r="P51" s="82">
        <f t="shared" si="18"/>
        <v>53.39</v>
      </c>
      <c r="Q51" s="2"/>
      <c r="T51" s="92" t="s">
        <v>105</v>
      </c>
      <c r="U51" s="129" t="s">
        <v>731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7">
        <f t="shared" si="1"/>
        <v>-1.2886197795373366E-2</v>
      </c>
    </row>
    <row r="52" spans="15:31" x14ac:dyDescent="0.25">
      <c r="O52" s="82">
        <v>0.99</v>
      </c>
      <c r="P52" s="82">
        <f t="shared" si="18"/>
        <v>52.856099999999998</v>
      </c>
      <c r="Q52" s="2"/>
      <c r="T52" s="92" t="s">
        <v>106</v>
      </c>
      <c r="U52" s="129" t="s">
        <v>732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7">
        <f t="shared" si="1"/>
        <v>9.2447508617987673E-3</v>
      </c>
    </row>
    <row r="53" spans="15:31" x14ac:dyDescent="0.25">
      <c r="O53" s="82">
        <v>0.98</v>
      </c>
      <c r="P53" s="82">
        <f t="shared" si="18"/>
        <v>52.322200000000002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7">
        <f t="shared" si="1"/>
        <v>8.69290342974538E-3</v>
      </c>
    </row>
    <row r="54" spans="15:31" x14ac:dyDescent="0.25">
      <c r="O54" s="82">
        <v>0.97</v>
      </c>
      <c r="P54" s="82">
        <f t="shared" si="18"/>
        <v>51.7883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7">
        <f t="shared" si="1"/>
        <v>-3.7789324515823397E-3</v>
      </c>
    </row>
    <row r="55" spans="15:31" x14ac:dyDescent="0.25">
      <c r="O55" s="82">
        <v>0.96</v>
      </c>
      <c r="P55" s="82">
        <f t="shared" si="18"/>
        <v>51.254399999999997</v>
      </c>
      <c r="T55" s="92" t="s">
        <v>108</v>
      </c>
      <c r="U55" s="129" t="s">
        <v>733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7">
        <f t="shared" si="1"/>
        <v>-1.9756135206050462E-2</v>
      </c>
    </row>
    <row r="56" spans="15:31" x14ac:dyDescent="0.25">
      <c r="O56" s="82">
        <v>0.95</v>
      </c>
      <c r="P56" s="82">
        <f t="shared" si="18"/>
        <v>50.720500000000001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7">
        <f t="shared" si="1"/>
        <v>-2.189009661835728E-2</v>
      </c>
    </row>
    <row r="57" spans="15:31" x14ac:dyDescent="0.25">
      <c r="O57" s="82">
        <v>0.94</v>
      </c>
      <c r="P57" s="82">
        <f t="shared" si="18"/>
        <v>50.186599999999999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7">
        <f t="shared" si="1"/>
        <v>-5.7618437900128217E-2</v>
      </c>
    </row>
    <row r="58" spans="15:31" x14ac:dyDescent="0.25">
      <c r="O58" s="82">
        <v>0.93</v>
      </c>
      <c r="P58" s="82">
        <f t="shared" si="18"/>
        <v>49.652700000000003</v>
      </c>
      <c r="T58" s="92" t="s">
        <v>109</v>
      </c>
      <c r="U58" s="129" t="s">
        <v>618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7">
        <f t="shared" si="1"/>
        <v>1.0639827462257445E-2</v>
      </c>
    </row>
    <row r="59" spans="15:31" x14ac:dyDescent="0.25">
      <c r="O59" s="82">
        <v>0.92</v>
      </c>
      <c r="P59" s="82">
        <f t="shared" si="18"/>
        <v>49.1188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7">
        <f t="shared" si="1"/>
        <v>-1.4872521246458881E-2</v>
      </c>
    </row>
    <row r="60" spans="15:31" x14ac:dyDescent="0.25">
      <c r="O60" s="82">
        <v>0.91</v>
      </c>
      <c r="P60" s="82">
        <f t="shared" si="18"/>
        <v>48.584900000000005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7">
        <f t="shared" si="1"/>
        <v>-5.0732807215332354E-3</v>
      </c>
    </row>
    <row r="61" spans="15:31" x14ac:dyDescent="0.25">
      <c r="O61" s="82">
        <v>0.9</v>
      </c>
      <c r="P61" s="82">
        <f t="shared" si="18"/>
        <v>48.051000000000002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7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7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7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7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7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7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7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3" priority="25">
      <formula>Q7&gt;0</formula>
    </cfRule>
    <cfRule type="expression" dxfId="332" priority="26">
      <formula>Q7&lt;0</formula>
    </cfRule>
  </conditionalFormatting>
  <conditionalFormatting sqref="Q8">
    <cfRule type="expression" dxfId="331" priority="23">
      <formula>Q8&gt;0</formula>
    </cfRule>
    <cfRule type="expression" dxfId="330" priority="24">
      <formula>Q8&lt;0</formula>
    </cfRule>
  </conditionalFormatting>
  <conditionalFormatting sqref="F24:F33">
    <cfRule type="expression" dxfId="329" priority="7">
      <formula>F24&gt;0</formula>
    </cfRule>
    <cfRule type="expression" dxfId="328" priority="8">
      <formula>F24&lt;0</formula>
    </cfRule>
  </conditionalFormatting>
  <conditionalFormatting sqref="H24:H37">
    <cfRule type="expression" dxfId="327" priority="5">
      <formula>H24&gt;0</formula>
    </cfRule>
    <cfRule type="expression" dxfId="326" priority="6">
      <formula>H24&lt;0</formula>
    </cfRule>
  </conditionalFormatting>
  <conditionalFormatting sqref="J29">
    <cfRule type="expression" dxfId="325" priority="3">
      <formula>J29&gt;0</formula>
    </cfRule>
    <cfRule type="expression" dxfId="324" priority="4">
      <formula>J29&lt;0</formula>
    </cfRule>
  </conditionalFormatting>
  <conditionalFormatting sqref="J30:J35">
    <cfRule type="expression" dxfId="323" priority="1">
      <formula>J30&gt;0</formula>
    </cfRule>
    <cfRule type="expression" dxfId="322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7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46.02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7">
        <f t="shared" ref="AE3:AE66" si="1">AC3/AC4-1</f>
        <v>-1.7028522775649146E-2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46.02</v>
      </c>
      <c r="R4" s="499">
        <v>-3.2000000000000002E-3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7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7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7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7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7">
        <f t="shared" si="1"/>
        <v>-2.0959966464051405E-4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7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7">
        <f t="shared" si="1"/>
        <v>-4.5938609313008749E-3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7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7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7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7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7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7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7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7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7">
        <f t="shared" si="1"/>
        <v>-2.4655845490035855E-3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7">
        <f t="shared" si="1"/>
        <v>4.7481420313790768E-3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7">
        <f t="shared" si="1"/>
        <v>-6.3589743589743675E-3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7">
        <f t="shared" si="1"/>
        <v>4.5332783845044577E-3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7">
        <f t="shared" si="1"/>
        <v>-9.1874234381379427E-3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7">
        <f t="shared" si="1"/>
        <v>-7.2963113092826548E-3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7">
        <f t="shared" si="1"/>
        <v>2.0271639975688593E-4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7">
        <f t="shared" si="1"/>
        <v>-5.4435483870968193E-3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7">
        <f t="shared" si="1"/>
        <v>1.162553538649802E-2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7">
        <f t="shared" si="1"/>
        <v>-9.2948070317235842E-3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7">
        <f t="shared" si="1"/>
        <v>1.6848161084857205E-2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7" t="e">
        <f t="shared" si="1"/>
        <v>#DIV/0!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7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7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7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7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7">
        <f t="shared" si="1"/>
        <v>-8.2837723024639098E-3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7">
        <f t="shared" si="1"/>
        <v>-5.4921841994086673E-3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7">
        <f t="shared" si="1"/>
        <v>1.0027736291871259E-2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7">
        <f t="shared" si="1"/>
        <v>1.4957264957264904E-3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7">
        <f t="shared" si="1"/>
        <v>1.4304291287386084E-2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7">
        <f t="shared" si="1"/>
        <v>3.4797738147021029E-3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7">
        <f t="shared" si="1"/>
        <v>1.4115571239523561E-2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50.622000000000007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7">
        <f t="shared" si="1"/>
        <v>2.9284903518728811E-2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50.161800000000007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7">
        <f t="shared" si="1"/>
        <v>-5.6745182012848061E-2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49.701600000000006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7">
        <f t="shared" si="1"/>
        <v>-1.9319613607727715E-2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49.241400000000006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7">
        <f t="shared" si="1"/>
        <v>7.6174354633939956E-3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48.781200000000005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7">
        <f t="shared" si="1"/>
        <v>2.545608824777279E-3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48.321000000000005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7">
        <f t="shared" si="1"/>
        <v>2.2781514428292349E-2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47.860800000000005</v>
      </c>
      <c r="Q49" s="82"/>
      <c r="R49" s="34"/>
      <c r="T49" s="92" t="s">
        <v>104</v>
      </c>
      <c r="U49" s="87" t="s">
        <v>619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7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47.400600000000004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7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46.940400000000004</v>
      </c>
      <c r="Q51" s="82"/>
      <c r="R51" s="34"/>
      <c r="T51" s="92" t="s">
        <v>105</v>
      </c>
      <c r="U51" s="87" t="s">
        <v>734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7">
        <f t="shared" si="1"/>
        <v>-1.2197731649903676E-2</v>
      </c>
    </row>
    <row r="52" spans="1:31" x14ac:dyDescent="0.25">
      <c r="O52" s="82">
        <v>1.01</v>
      </c>
      <c r="P52" s="82">
        <f t="shared" si="5"/>
        <v>46.480200000000004</v>
      </c>
      <c r="Q52" s="82"/>
      <c r="R52" s="34"/>
      <c r="T52" s="92" t="s">
        <v>106</v>
      </c>
      <c r="U52" s="87" t="s">
        <v>590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7">
        <f t="shared" si="1"/>
        <v>-5.5330921472654948E-3</v>
      </c>
    </row>
    <row r="53" spans="1:31" x14ac:dyDescent="0.25">
      <c r="O53" s="82">
        <v>1</v>
      </c>
      <c r="P53" s="82">
        <f t="shared" si="5"/>
        <v>46.02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7">
        <f t="shared" si="1"/>
        <v>1.6439541423318271E-2</v>
      </c>
    </row>
    <row r="54" spans="1:31" x14ac:dyDescent="0.25">
      <c r="O54" s="82">
        <v>0.99</v>
      </c>
      <c r="P54" s="82">
        <f t="shared" si="5"/>
        <v>45.559800000000003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7">
        <f t="shared" si="1"/>
        <v>7.4090215733273457E-3</v>
      </c>
    </row>
    <row r="55" spans="1:31" x14ac:dyDescent="0.25">
      <c r="O55" s="82">
        <v>0.98</v>
      </c>
      <c r="P55" s="82">
        <f t="shared" si="5"/>
        <v>45.099600000000002</v>
      </c>
      <c r="Q55" s="82"/>
      <c r="T55" s="92" t="s">
        <v>108</v>
      </c>
      <c r="U55" s="87" t="s">
        <v>735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7">
        <f t="shared" si="1"/>
        <v>2.4027959807775279E-3</v>
      </c>
    </row>
    <row r="56" spans="1:31" x14ac:dyDescent="0.25">
      <c r="O56" s="82">
        <v>0.97</v>
      </c>
      <c r="P56" s="82">
        <f t="shared" si="5"/>
        <v>44.639400000000002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7">
        <f t="shared" si="1"/>
        <v>-3.3361486486486402E-2</v>
      </c>
    </row>
    <row r="57" spans="1:31" x14ac:dyDescent="0.25">
      <c r="O57" s="82">
        <v>0.96</v>
      </c>
      <c r="P57" s="82">
        <f t="shared" si="5"/>
        <v>44.179200000000002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7">
        <f t="shared" si="1"/>
        <v>-3.3670033670034627E-3</v>
      </c>
    </row>
    <row r="58" spans="1:31" x14ac:dyDescent="0.25">
      <c r="O58" s="82">
        <v>0.95</v>
      </c>
      <c r="P58" s="82">
        <f t="shared" si="5"/>
        <v>43.719000000000001</v>
      </c>
      <c r="Q58" s="82"/>
      <c r="T58" s="92" t="s">
        <v>109</v>
      </c>
      <c r="U58" s="87" t="s">
        <v>620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7">
        <f t="shared" si="1"/>
        <v>1.5167699209570618E-2</v>
      </c>
    </row>
    <row r="59" spans="1:31" x14ac:dyDescent="0.25">
      <c r="O59" s="82">
        <v>0.94</v>
      </c>
      <c r="P59" s="82">
        <f t="shared" si="5"/>
        <v>43.258800000000001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7">
        <f t="shared" si="1"/>
        <v>-2.5569997869165917E-3</v>
      </c>
    </row>
    <row r="60" spans="1:31" x14ac:dyDescent="0.25">
      <c r="O60" s="82">
        <v>0.93</v>
      </c>
      <c r="P60" s="82">
        <f t="shared" si="5"/>
        <v>42.798600000000008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7">
        <f t="shared" si="1"/>
        <v>5.1402869993575351E-3</v>
      </c>
    </row>
    <row r="61" spans="1:31" x14ac:dyDescent="0.25">
      <c r="O61" s="82">
        <v>0.92</v>
      </c>
      <c r="P61" s="82">
        <f t="shared" si="5"/>
        <v>42.338400000000007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7">
        <f t="shared" si="1"/>
        <v>-1.923899102180493E-3</v>
      </c>
    </row>
    <row r="62" spans="1:31" x14ac:dyDescent="0.25">
      <c r="O62" s="82">
        <v>0.91</v>
      </c>
      <c r="P62" s="82">
        <f t="shared" si="5"/>
        <v>41.878200000000007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7">
        <f t="shared" si="1"/>
        <v>6.4171122994660657E-4</v>
      </c>
    </row>
    <row r="63" spans="1:31" x14ac:dyDescent="0.25">
      <c r="O63" s="82">
        <v>0.9</v>
      </c>
      <c r="P63" s="82">
        <f t="shared" si="5"/>
        <v>41.418000000000006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7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7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7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7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7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21" priority="33">
      <formula>F25&gt;0</formula>
    </cfRule>
    <cfRule type="expression" dxfId="320" priority="34">
      <formula>F25&lt;0</formula>
    </cfRule>
  </conditionalFormatting>
  <conditionalFormatting sqref="H25:H27">
    <cfRule type="expression" dxfId="319" priority="31">
      <formula>H25&gt;0</formula>
    </cfRule>
    <cfRule type="expression" dxfId="318" priority="32">
      <formula>H25&lt;0</formula>
    </cfRule>
  </conditionalFormatting>
  <conditionalFormatting sqref="H28">
    <cfRule type="expression" dxfId="317" priority="29">
      <formula>H28&gt;0</formula>
    </cfRule>
    <cfRule type="expression" dxfId="316" priority="30">
      <formula>H28&lt;0</formula>
    </cfRule>
  </conditionalFormatting>
  <conditionalFormatting sqref="H29">
    <cfRule type="expression" dxfId="315" priority="27">
      <formula>H29&gt;0</formula>
    </cfRule>
    <cfRule type="expression" dxfId="314" priority="28">
      <formula>H29&lt;0</formula>
    </cfRule>
  </conditionalFormatting>
  <conditionalFormatting sqref="H30:H34">
    <cfRule type="expression" dxfId="313" priority="25">
      <formula>H30&gt;0</formula>
    </cfRule>
    <cfRule type="expression" dxfId="312" priority="26">
      <formula>H30&lt;0</formula>
    </cfRule>
  </conditionalFormatting>
  <conditionalFormatting sqref="F21:F24">
    <cfRule type="expression" dxfId="311" priority="23">
      <formula>F21&gt;0</formula>
    </cfRule>
    <cfRule type="expression" dxfId="310" priority="24">
      <formula>F21&lt;0</formula>
    </cfRule>
  </conditionalFormatting>
  <conditionalFormatting sqref="H21:H24">
    <cfRule type="expression" dxfId="309" priority="21">
      <formula>H21&gt;0</formula>
    </cfRule>
    <cfRule type="expression" dxfId="308" priority="22">
      <formula>H21&lt;0</formula>
    </cfRule>
  </conditionalFormatting>
  <conditionalFormatting sqref="F30:F31">
    <cfRule type="expression" dxfId="307" priority="17">
      <formula>F30&gt;0</formula>
    </cfRule>
    <cfRule type="expression" dxfId="306" priority="18">
      <formula>F30&lt;0</formula>
    </cfRule>
  </conditionalFormatting>
  <conditionalFormatting sqref="I25:I27">
    <cfRule type="expression" dxfId="305" priority="15">
      <formula>I25&gt;0</formula>
    </cfRule>
    <cfRule type="expression" dxfId="304" priority="16">
      <formula>I25&lt;0</formula>
    </cfRule>
  </conditionalFormatting>
  <conditionalFormatting sqref="I28">
    <cfRule type="expression" dxfId="303" priority="13">
      <formula>I28&gt;0</formula>
    </cfRule>
    <cfRule type="expression" dxfId="302" priority="14">
      <formula>I28&lt;0</formula>
    </cfRule>
  </conditionalFormatting>
  <conditionalFormatting sqref="I29">
    <cfRule type="expression" dxfId="301" priority="11">
      <formula>I29&gt;0</formula>
    </cfRule>
    <cfRule type="expression" dxfId="300" priority="12">
      <formula>I29&lt;0</formula>
    </cfRule>
  </conditionalFormatting>
  <conditionalFormatting sqref="I30:I34">
    <cfRule type="expression" dxfId="299" priority="9">
      <formula>I30&gt;0</formula>
    </cfRule>
    <cfRule type="expression" dxfId="298" priority="10">
      <formula>I30&lt;0</formula>
    </cfRule>
  </conditionalFormatting>
  <conditionalFormatting sqref="I21:I24">
    <cfRule type="expression" dxfId="297" priority="7">
      <formula>I21&gt;0</formula>
    </cfRule>
    <cfRule type="expression" dxfId="296" priority="8">
      <formula>I21&lt;0</formula>
    </cfRule>
  </conditionalFormatting>
  <conditionalFormatting sqref="F32">
    <cfRule type="expression" dxfId="295" priority="5">
      <formula>F32&gt;0</formula>
    </cfRule>
    <cfRule type="expression" dxfId="294" priority="6">
      <formula>F32&lt;0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7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37.56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7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37.56</v>
      </c>
      <c r="R4" s="499">
        <v>-5.7999999999999996E-3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7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7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7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7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7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7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7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7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7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7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7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7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7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7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7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7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7">
        <f t="shared" si="1"/>
        <v>1.0696653867251715E-2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7">
        <f t="shared" si="1"/>
        <v>1.6483516483516425E-3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7">
        <f t="shared" si="1"/>
        <v>1.0549694614103045E-2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7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7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7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7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7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7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7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7">
        <f t="shared" si="1"/>
        <v>5.3648068669520654E-4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7">
        <f t="shared" si="1"/>
        <v>-1.6877637130801704E-2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7">
        <f t="shared" si="1"/>
        <v>-1.018010963194993E-2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7">
        <f t="shared" si="1"/>
        <v>2.6109660574435978E-4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7">
        <f t="shared" si="1"/>
        <v>2.3554043444122819E-3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7">
        <f t="shared" si="1"/>
        <v>4.2049934296979341E-3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7">
        <f t="shared" si="1"/>
        <v>-1.312335958005395E-3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7">
        <f t="shared" si="1"/>
        <v>1.3297872340425565E-2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7">
        <f t="shared" si="1"/>
        <v>-2.0323084940072955E-2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7">
        <f t="shared" si="1"/>
        <v>2.8743140841389625E-3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7">
        <f t="shared" si="1"/>
        <v>1.0562450488513564E-2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7">
        <f t="shared" si="1"/>
        <v>2.8517110266159662E-2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7">
        <f t="shared" si="1"/>
        <v>-0.1080426356589147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41.316000000000003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7">
        <f t="shared" si="1"/>
        <v>6.3383715260847406E-3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40.940400000000004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7">
        <f t="shared" si="1"/>
        <v>3.1792614331132008E-3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40.564800000000005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7">
        <f t="shared" si="1"/>
        <v>-1.0885341074020394E-2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40.189200000000007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7">
        <f t="shared" si="1"/>
        <v>-3.4337771548703544E-2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39.813600000000001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7">
        <f t="shared" si="1"/>
        <v>2.4407753050969205E-2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39.438000000000002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7">
        <f t="shared" si="1"/>
        <v>6.2605345533348622E-3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39.062400000000004</v>
      </c>
      <c r="Q49" s="34"/>
      <c r="R49" s="34"/>
      <c r="T49" s="92" t="s">
        <v>122</v>
      </c>
      <c r="U49" s="87" t="s">
        <v>511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7">
        <f t="shared" si="1"/>
        <v>-1.2601046124583903E-2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38.686800000000005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7">
        <f t="shared" si="1"/>
        <v>-1.7289719626168099E-2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38.311199999999999</v>
      </c>
      <c r="Q51" s="82"/>
      <c r="R51" s="34"/>
      <c r="T51" s="92" t="s">
        <v>105</v>
      </c>
      <c r="U51" s="87" t="s">
        <v>736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7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37.935600000000001</v>
      </c>
      <c r="Q52" s="82"/>
      <c r="R52" s="34"/>
      <c r="T52" s="92" t="s">
        <v>106</v>
      </c>
      <c r="U52" s="87" t="s">
        <v>556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7">
        <f t="shared" si="1"/>
        <v>1.9736842105263053E-2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37.56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7">
        <f t="shared" si="1"/>
        <v>2.3551577955722713E-3</v>
      </c>
    </row>
    <row r="54" spans="1:31" x14ac:dyDescent="0.25">
      <c r="O54" s="82">
        <v>0.99</v>
      </c>
      <c r="P54" s="82">
        <f t="shared" si="4"/>
        <v>37.184400000000004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7">
        <f t="shared" si="1"/>
        <v>1.023078753271478E-2</v>
      </c>
    </row>
    <row r="55" spans="1:31" x14ac:dyDescent="0.25">
      <c r="O55" s="82">
        <v>0.98</v>
      </c>
      <c r="P55" s="82">
        <f t="shared" si="4"/>
        <v>36.808800000000005</v>
      </c>
      <c r="Q55" s="82"/>
      <c r="R55" s="34"/>
      <c r="T55" s="92" t="s">
        <v>108</v>
      </c>
      <c r="U55" s="87" t="s">
        <v>737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7">
        <f t="shared" si="1"/>
        <v>-2.7758501040943684E-2</v>
      </c>
    </row>
    <row r="56" spans="1:31" x14ac:dyDescent="0.25">
      <c r="O56" s="82">
        <v>0.97</v>
      </c>
      <c r="P56" s="82">
        <f t="shared" si="4"/>
        <v>36.433199999999999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7">
        <f t="shared" si="1"/>
        <v>-7.5757575757576801E-3</v>
      </c>
    </row>
    <row r="57" spans="1:31" x14ac:dyDescent="0.25">
      <c r="O57" s="82">
        <v>0.96</v>
      </c>
      <c r="P57" s="82">
        <f t="shared" si="4"/>
        <v>36.057600000000001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7">
        <f t="shared" si="1"/>
        <v>2.7600849256900206E-2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35.682000000000002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7">
        <f t="shared" si="1"/>
        <v>-6.096131301289498E-3</v>
      </c>
    </row>
    <row r="59" spans="1:31" x14ac:dyDescent="0.25">
      <c r="A59" t="s">
        <v>363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35.306400000000004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7">
        <f t="shared" si="1"/>
        <v>-5.1317937951947945E-3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34.930800000000005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7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34.555200000000006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7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34.179600000000001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7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33.804000000000002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7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7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7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7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89" priority="11">
      <formula>Q8&gt;0</formula>
    </cfRule>
    <cfRule type="expression" dxfId="288" priority="12">
      <formula>Q8&lt;0</formula>
    </cfRule>
  </conditionalFormatting>
  <conditionalFormatting sqref="Q7">
    <cfRule type="expression" dxfId="287" priority="13">
      <formula>Q7&gt;0</formula>
    </cfRule>
    <cfRule type="expression" dxfId="286" priority="14">
      <formula>Q7&lt;0</formula>
    </cfRule>
  </conditionalFormatting>
  <conditionalFormatting sqref="F22">
    <cfRule type="expression" dxfId="285" priority="9">
      <formula>F22&gt;0</formula>
    </cfRule>
    <cfRule type="expression" dxfId="284" priority="10">
      <formula>F22&lt;0</formula>
    </cfRule>
  </conditionalFormatting>
  <conditionalFormatting sqref="H22">
    <cfRule type="expression" dxfId="283" priority="7">
      <formula>H22&gt;0</formula>
    </cfRule>
    <cfRule type="expression" dxfId="282" priority="8">
      <formula>H22&lt;0</formula>
    </cfRule>
  </conditionalFormatting>
  <conditionalFormatting sqref="F59">
    <cfRule type="expression" dxfId="281" priority="5">
      <formula>F59&gt;0</formula>
    </cfRule>
    <cfRule type="expression" dxfId="280" priority="6">
      <formula>F59&lt;0</formula>
    </cfRule>
  </conditionalFormatting>
  <conditionalFormatting sqref="H59">
    <cfRule type="expression" dxfId="279" priority="3">
      <formula>H59&gt;0</formula>
    </cfRule>
    <cfRule type="expression" dxfId="278" priority="4">
      <formula>H59&lt;0</formula>
    </cfRule>
  </conditionalFormatting>
  <conditionalFormatting sqref="M30">
    <cfRule type="expression" dxfId="277" priority="1">
      <formula>M30&gt;0</formula>
    </cfRule>
    <cfRule type="expression" dxfId="27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7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80.58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7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80.58</v>
      </c>
      <c r="R4" s="499">
        <v>-4.7999999999999996E-3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7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7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7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7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7">
        <f t="shared" si="1"/>
        <v>9.8655814527068841E-3</v>
      </c>
    </row>
    <row r="9" spans="1:32" x14ac:dyDescent="0.25">
      <c r="O9" s="11" t="s">
        <v>213</v>
      </c>
      <c r="Q9" s="137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7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7">
        <f t="shared" si="1"/>
        <v>-3.3226679793257885E-3</v>
      </c>
    </row>
    <row r="11" spans="1:32" x14ac:dyDescent="0.25">
      <c r="O11" s="11" t="s">
        <v>178</v>
      </c>
      <c r="P11" s="34"/>
      <c r="Q11" s="137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7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7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7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7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7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7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7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7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7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7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7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7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7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7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7">
        <f t="shared" si="1"/>
        <v>1.345565749235389E-3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7">
        <f t="shared" si="1"/>
        <v>-1.1367759100253894E-2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7">
        <f t="shared" si="1"/>
        <v>6.4508276533592479E-3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7">
        <f t="shared" si="1"/>
        <v>1.0081140890090934E-2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7">
        <f t="shared" si="1"/>
        <v>5.3145470275615114E-3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7" t="e">
        <f t="shared" si="1"/>
        <v>#DIV/0!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42790</v>
      </c>
      <c r="Y31" s="9" t="s">
        <v>486</v>
      </c>
      <c r="Z31" s="9"/>
      <c r="AA31" s="9"/>
      <c r="AB31" s="9"/>
      <c r="AC31" s="103"/>
      <c r="AD31" s="9"/>
      <c r="AE31" s="2">
        <f t="shared" si="0"/>
        <v>0</v>
      </c>
      <c r="AF31" s="137">
        <f t="shared" si="1"/>
        <v>-1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7">
        <f t="shared" si="1"/>
        <v>-3.740182022190508E-4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7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7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3" t="s">
        <v>78</v>
      </c>
      <c r="P35" s="703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7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88.638000000000005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7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87.8322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7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87.02640000000001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7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86.220600000000005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7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85.4148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7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84.609000000000009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7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83.803200000000004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7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82.997399999999999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7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82.191599999999994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7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81.385800000000003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7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80.58</v>
      </c>
      <c r="Q46" s="2"/>
      <c r="T46" s="112" t="s">
        <v>104</v>
      </c>
      <c r="U46" s="105" t="s">
        <v>424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7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79.774199999999993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7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78.968400000000003</v>
      </c>
      <c r="Q48" s="2"/>
      <c r="T48" s="112" t="s">
        <v>105</v>
      </c>
      <c r="U48" s="105" t="s">
        <v>738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7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78.162599999999998</v>
      </c>
      <c r="T49" s="112" t="s">
        <v>106</v>
      </c>
      <c r="U49" s="105" t="s">
        <v>570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7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77.356799999999993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7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76.550999999999988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7">
        <f t="shared" si="1"/>
        <v>5.5970149253730117E-3</v>
      </c>
    </row>
    <row r="52" spans="1:32" x14ac:dyDescent="0.25">
      <c r="O52" s="82">
        <v>0.94</v>
      </c>
      <c r="P52" s="82">
        <f t="shared" si="3"/>
        <v>75.745199999999997</v>
      </c>
      <c r="T52" s="112" t="s">
        <v>108</v>
      </c>
      <c r="U52" s="105" t="s">
        <v>739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7">
        <f t="shared" si="1"/>
        <v>1.2275731822474212E-2</v>
      </c>
    </row>
    <row r="53" spans="1:32" x14ac:dyDescent="0.25">
      <c r="O53" s="82">
        <v>0.93</v>
      </c>
      <c r="P53" s="82">
        <f t="shared" si="3"/>
        <v>74.939400000000006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7">
        <f t="shared" si="1"/>
        <v>4.3354559002843907E-3</v>
      </c>
    </row>
    <row r="54" spans="1:32" x14ac:dyDescent="0.25">
      <c r="O54" s="82">
        <v>0.92</v>
      </c>
      <c r="P54" s="82">
        <f t="shared" si="3"/>
        <v>74.133600000000001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7">
        <f t="shared" si="1"/>
        <v>-5.2560646900269292E-3</v>
      </c>
    </row>
    <row r="55" spans="1:32" x14ac:dyDescent="0.25">
      <c r="O55" s="82">
        <v>0.91</v>
      </c>
      <c r="P55" s="82">
        <f t="shared" si="3"/>
        <v>73.327799999999996</v>
      </c>
      <c r="T55" s="112" t="s">
        <v>109</v>
      </c>
      <c r="U55" s="105" t="s">
        <v>621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7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72.522000000000006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7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7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7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7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7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7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7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7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7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7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7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7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75" priority="19">
      <formula>F27&gt;0</formula>
    </cfRule>
    <cfRule type="expression" dxfId="274" priority="20">
      <formula>F27&lt;0</formula>
    </cfRule>
  </conditionalFormatting>
  <conditionalFormatting sqref="F37:F38">
    <cfRule type="expression" dxfId="273" priority="17">
      <formula>F37&gt;0</formula>
    </cfRule>
    <cfRule type="expression" dxfId="272" priority="18">
      <formula>F37&lt;0</formula>
    </cfRule>
  </conditionalFormatting>
  <conditionalFormatting sqref="H27:H32">
    <cfRule type="expression" dxfId="271" priority="15">
      <formula>H27&gt;0</formula>
    </cfRule>
    <cfRule type="expression" dxfId="270" priority="16">
      <formula>H27&lt;0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7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111.58</v>
      </c>
      <c r="W3" s="156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7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111.58</v>
      </c>
      <c r="R4" s="499">
        <v>-1.9E-3</v>
      </c>
      <c r="W4" s="156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7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7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7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7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7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7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7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W11" s="156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7">
        <f t="shared" si="1"/>
        <v>-1.0915272434463663E-2</v>
      </c>
    </row>
    <row r="12" spans="1:31" x14ac:dyDescent="0.25">
      <c r="W12" s="156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7">
        <f t="shared" si="1"/>
        <v>2.421524663677177E-3</v>
      </c>
    </row>
    <row r="13" spans="1:31" x14ac:dyDescent="0.25">
      <c r="W13" s="156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7">
        <f t="shared" si="1"/>
        <v>-2.9083942877046409E-2</v>
      </c>
    </row>
    <row r="14" spans="1:31" x14ac:dyDescent="0.25">
      <c r="W14" s="156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7">
        <f t="shared" si="1"/>
        <v>1.1332926510330132E-3</v>
      </c>
    </row>
    <row r="15" spans="1:31" x14ac:dyDescent="0.25">
      <c r="W15" s="156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7">
        <f t="shared" si="1"/>
        <v>-5.5483311660164958E-3</v>
      </c>
    </row>
    <row r="16" spans="1:31" x14ac:dyDescent="0.25">
      <c r="W16" s="156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7">
        <f t="shared" si="1"/>
        <v>-1.838141434771523E-2</v>
      </c>
    </row>
    <row r="17" spans="1:31" x14ac:dyDescent="0.25">
      <c r="W17" s="156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7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7">
        <f t="shared" si="1"/>
        <v>-9.8719986614239641E-3</v>
      </c>
    </row>
    <row r="19" spans="1:31" x14ac:dyDescent="0.25">
      <c r="W19" s="156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7">
        <f t="shared" si="1"/>
        <v>-1.0864114992478191E-3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7">
        <f t="shared" si="1"/>
        <v>2.177554438860918E-3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7">
        <f t="shared" si="1"/>
        <v>-3.9209143238507771E-3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7">
        <f t="shared" si="1"/>
        <v>-1.7459016393442606E-2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7">
        <f t="shared" si="1"/>
        <v>-7.5652810542585769E-3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7">
        <f t="shared" si="1"/>
        <v>4.3300653594771088E-3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7">
        <f t="shared" si="1"/>
        <v>5.1736881005175483E-3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7">
        <f t="shared" si="1"/>
        <v>-1.2809079854073757E-2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7">
        <f t="shared" si="1"/>
        <v>1.916880112368835E-2</v>
      </c>
    </row>
    <row r="28" spans="1:31" x14ac:dyDescent="0.25">
      <c r="W28" s="156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7">
        <f t="shared" si="1"/>
        <v>-7.43064729194165E-4</v>
      </c>
    </row>
    <row r="29" spans="1:31" x14ac:dyDescent="0.25">
      <c r="W29" s="156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7">
        <f t="shared" si="1"/>
        <v>8.6608927381746081E-3</v>
      </c>
    </row>
    <row r="30" spans="1:31" x14ac:dyDescent="0.25">
      <c r="W30" s="156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7">
        <f t="shared" si="1"/>
        <v>4.1656252603505806E-4</v>
      </c>
    </row>
    <row r="31" spans="1:31" x14ac:dyDescent="0.25">
      <c r="W31" s="156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7">
        <f t="shared" si="1"/>
        <v>-1.8721386527141837E-2</v>
      </c>
    </row>
    <row r="32" spans="1:31" x14ac:dyDescent="0.25">
      <c r="W32" s="156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7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6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7">
        <f t="shared" si="1"/>
        <v>6.1084867242222618E-3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7">
        <f t="shared" si="1"/>
        <v>-1.2202066216546736E-3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7">
        <f t="shared" si="1"/>
        <v>1.7928449189146267E-3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7">
        <f t="shared" si="1"/>
        <v>1.7960649848967059E-3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7">
        <f t="shared" si="1"/>
        <v>2.2911382047294815E-3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7">
        <f t="shared" si="1"/>
        <v>8.9993394980183439E-3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7">
        <f t="shared" si="1"/>
        <v>3.8955656858681298E-3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7">
        <f t="shared" si="1"/>
        <v>-2.3978832478914747E-3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7">
        <f t="shared" si="1"/>
        <v>4.9636002647246436E-4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7">
        <f t="shared" si="1"/>
        <v>8.4257946108283743E-3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122.73800000000001</v>
      </c>
      <c r="Q43" s="2"/>
      <c r="R43" s="34"/>
      <c r="T43" s="10" t="s">
        <v>98</v>
      </c>
      <c r="U43" s="87">
        <v>115.19</v>
      </c>
      <c r="W43" s="156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7">
        <f t="shared" si="1"/>
        <v>-4.897891416237643E-3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121.62220000000001</v>
      </c>
      <c r="Q44" s="2"/>
      <c r="R44" s="34"/>
      <c r="T44" s="10" t="s">
        <v>99</v>
      </c>
      <c r="U44" s="87">
        <v>115.59</v>
      </c>
      <c r="W44" s="156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7">
        <f t="shared" si="1"/>
        <v>8.28659914622909E-3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120.5064</v>
      </c>
      <c r="Q45" s="2"/>
      <c r="R45" s="34"/>
      <c r="T45" s="10" t="s">
        <v>100</v>
      </c>
      <c r="U45" s="87" t="s">
        <v>129</v>
      </c>
      <c r="W45" s="156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7">
        <f t="shared" si="1"/>
        <v>-3.8355707496040559E-3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119.39060000000001</v>
      </c>
      <c r="Q46" s="2"/>
      <c r="R46" s="34"/>
      <c r="T46" s="10" t="s">
        <v>101</v>
      </c>
      <c r="U46" s="87" t="s">
        <v>129</v>
      </c>
      <c r="W46" s="156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7" t="e">
        <f t="shared" si="1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118.2748</v>
      </c>
      <c r="Q47" s="2"/>
      <c r="R47" s="34"/>
      <c r="T47" s="10" t="s">
        <v>102</v>
      </c>
      <c r="U47" s="87">
        <v>119.17</v>
      </c>
      <c r="W47" s="156">
        <v>42767</v>
      </c>
      <c r="X47" s="40" t="s">
        <v>419</v>
      </c>
      <c r="Y47" s="40"/>
      <c r="Z47" s="40"/>
      <c r="AA47" s="40"/>
      <c r="AB47" s="94"/>
      <c r="AC47" s="40"/>
      <c r="AD47" s="2">
        <f t="shared" si="0"/>
        <v>0</v>
      </c>
      <c r="AE47" s="137">
        <f t="shared" si="1"/>
        <v>-1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117.15900000000001</v>
      </c>
      <c r="Q48" s="2"/>
      <c r="R48" s="34"/>
      <c r="T48" s="10" t="s">
        <v>103</v>
      </c>
      <c r="U48" s="87">
        <v>1.4616</v>
      </c>
      <c r="W48" s="156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7">
        <f t="shared" si="1"/>
        <v>-1.8149735316360105E-2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116.0432</v>
      </c>
      <c r="Q49" s="2"/>
      <c r="R49" s="34"/>
      <c r="T49" s="10" t="s">
        <v>104</v>
      </c>
      <c r="U49" s="87" t="s">
        <v>707</v>
      </c>
      <c r="W49" s="156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7">
        <f t="shared" si="1"/>
        <v>-5.9305045105244591E-3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114.92740000000001</v>
      </c>
      <c r="Q50" s="2"/>
      <c r="R50" s="34"/>
      <c r="T50" s="10"/>
      <c r="U50" s="87"/>
      <c r="W50" s="156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7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113.8116</v>
      </c>
      <c r="Q51" s="2"/>
      <c r="R51" s="34"/>
      <c r="T51" s="10" t="s">
        <v>105</v>
      </c>
      <c r="U51" s="87" t="s">
        <v>708</v>
      </c>
      <c r="W51" s="156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7">
        <f t="shared" si="1"/>
        <v>-8.4236864053378602E-3</v>
      </c>
    </row>
    <row r="52" spans="1:31" x14ac:dyDescent="0.25">
      <c r="O52" s="82">
        <v>1.01</v>
      </c>
      <c r="P52" s="82">
        <f t="shared" si="3"/>
        <v>112.69580000000001</v>
      </c>
      <c r="Q52" s="2"/>
      <c r="R52" s="34"/>
      <c r="T52" s="10" t="s">
        <v>106</v>
      </c>
      <c r="U52" s="87" t="s">
        <v>558</v>
      </c>
      <c r="W52" s="156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7">
        <f t="shared" si="1"/>
        <v>3.3531592104129038E-2</v>
      </c>
    </row>
    <row r="53" spans="1:31" x14ac:dyDescent="0.25">
      <c r="O53" s="82">
        <v>1</v>
      </c>
      <c r="P53" s="82">
        <f t="shared" si="3"/>
        <v>111.58</v>
      </c>
      <c r="Q53" s="2"/>
      <c r="R53" s="34"/>
      <c r="T53" s="10" t="s">
        <v>107</v>
      </c>
      <c r="U53" s="89">
        <v>1726477</v>
      </c>
      <c r="W53" s="156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7">
        <f t="shared" si="1"/>
        <v>2.7000708215297653E-2</v>
      </c>
    </row>
    <row r="54" spans="1:31" x14ac:dyDescent="0.25">
      <c r="O54" s="82">
        <v>0.99</v>
      </c>
      <c r="P54" s="82">
        <f t="shared" si="3"/>
        <v>110.46419999999999</v>
      </c>
      <c r="Q54" s="2"/>
      <c r="R54" s="34"/>
      <c r="T54" s="10" t="s">
        <v>110</v>
      </c>
      <c r="U54" s="89">
        <v>2143790</v>
      </c>
      <c r="W54" s="156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7">
        <f t="shared" si="1"/>
        <v>-3.5398230088501403E-4</v>
      </c>
    </row>
    <row r="55" spans="1:31" x14ac:dyDescent="0.25">
      <c r="O55" s="82">
        <v>0.98</v>
      </c>
      <c r="P55" s="82">
        <f t="shared" si="3"/>
        <v>109.3484</v>
      </c>
      <c r="Q55" s="2"/>
      <c r="R55" s="34"/>
      <c r="T55" s="10" t="s">
        <v>108</v>
      </c>
      <c r="U55" s="87" t="s">
        <v>709</v>
      </c>
      <c r="W55" s="156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7">
        <f t="shared" si="1"/>
        <v>-7.2915751559342601E-3</v>
      </c>
    </row>
    <row r="56" spans="1:31" x14ac:dyDescent="0.25">
      <c r="O56" s="82">
        <v>0.97</v>
      </c>
      <c r="P56" s="82">
        <f t="shared" si="3"/>
        <v>108.23259999999999</v>
      </c>
      <c r="T56" s="10" t="s">
        <v>111</v>
      </c>
      <c r="U56" s="87">
        <v>20.41</v>
      </c>
      <c r="W56" s="156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7">
        <f t="shared" si="1"/>
        <v>4.0493601462522788E-2</v>
      </c>
    </row>
    <row r="57" spans="1:31" x14ac:dyDescent="0.25">
      <c r="O57" s="82">
        <v>0.96</v>
      </c>
      <c r="P57" s="82">
        <f t="shared" si="3"/>
        <v>107.1168</v>
      </c>
      <c r="T57" s="10" t="s">
        <v>112</v>
      </c>
      <c r="U57" s="87">
        <v>5.62</v>
      </c>
      <c r="W57" s="156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7">
        <f t="shared" si="1"/>
        <v>9.8772269915998745E-3</v>
      </c>
    </row>
    <row r="58" spans="1:31" x14ac:dyDescent="0.25">
      <c r="O58" s="82">
        <v>0.95</v>
      </c>
      <c r="P58" s="82">
        <f t="shared" si="3"/>
        <v>106.00099999999999</v>
      </c>
      <c r="T58" s="10" t="s">
        <v>109</v>
      </c>
      <c r="U58" s="87" t="s">
        <v>614</v>
      </c>
      <c r="W58" s="156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7">
        <f t="shared" si="1"/>
        <v>-2.4141969191964763E-2</v>
      </c>
    </row>
    <row r="59" spans="1:31" x14ac:dyDescent="0.25">
      <c r="O59" s="82">
        <v>0.94</v>
      </c>
      <c r="P59" s="82">
        <f t="shared" si="3"/>
        <v>104.8852</v>
      </c>
      <c r="W59" s="156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7">
        <f t="shared" si="1"/>
        <v>5.2521959612423785E-3</v>
      </c>
    </row>
    <row r="60" spans="1:31" x14ac:dyDescent="0.25">
      <c r="O60" s="82">
        <v>0.93</v>
      </c>
      <c r="P60" s="82">
        <f t="shared" si="3"/>
        <v>103.7694</v>
      </c>
      <c r="W60" s="156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7">
        <f t="shared" si="1"/>
        <v>4.0916530278232166E-3</v>
      </c>
    </row>
    <row r="61" spans="1:31" x14ac:dyDescent="0.25">
      <c r="O61" s="82">
        <v>0.92</v>
      </c>
      <c r="P61" s="82">
        <f t="shared" si="3"/>
        <v>102.6536</v>
      </c>
      <c r="W61" s="156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7">
        <f t="shared" si="1"/>
        <v>1.1868617168092843E-2</v>
      </c>
    </row>
    <row r="62" spans="1:31" x14ac:dyDescent="0.25">
      <c r="O62" s="82">
        <v>0.91</v>
      </c>
      <c r="P62" s="82">
        <f t="shared" si="3"/>
        <v>101.5378</v>
      </c>
      <c r="W62" s="156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7">
        <f t="shared" si="1"/>
        <v>7.3658042537516621E-4</v>
      </c>
    </row>
    <row r="63" spans="1:31" x14ac:dyDescent="0.25">
      <c r="O63" s="82">
        <v>0.9</v>
      </c>
      <c r="P63" s="82">
        <f t="shared" si="3"/>
        <v>100.422</v>
      </c>
      <c r="W63" s="156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7">
        <f t="shared" si="1"/>
        <v>-2.2236226143320104E-2</v>
      </c>
    </row>
    <row r="64" spans="1:31" x14ac:dyDescent="0.25">
      <c r="W64" s="156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7">
        <f t="shared" si="1"/>
        <v>1.2395187750638081E-2</v>
      </c>
    </row>
    <row r="65" spans="23:31" x14ac:dyDescent="0.25">
      <c r="W65" s="156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7">
        <f t="shared" si="1"/>
        <v>-3.1797946761151774E-3</v>
      </c>
    </row>
    <row r="66" spans="23:31" x14ac:dyDescent="0.25">
      <c r="W66" s="156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7">
        <f t="shared" si="1"/>
        <v>3.4200883209621225E-2</v>
      </c>
    </row>
    <row r="67" spans="23:31" x14ac:dyDescent="0.25">
      <c r="W67" s="156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7" t="e">
        <f>AC67/#REF!-1</f>
        <v>#REF!</v>
      </c>
    </row>
    <row r="68" spans="23:31" x14ac:dyDescent="0.25">
      <c r="W68" s="156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65" priority="25">
      <formula>F24&gt;0</formula>
    </cfRule>
    <cfRule type="expression" dxfId="264" priority="26">
      <formula>F24&lt;0</formula>
    </cfRule>
  </conditionalFormatting>
  <conditionalFormatting sqref="H21:H27">
    <cfRule type="expression" dxfId="263" priority="19">
      <formula>H21&gt;0</formula>
    </cfRule>
    <cfRule type="expression" dxfId="262" priority="20">
      <formula>H21&lt;0</formula>
    </cfRule>
  </conditionalFormatting>
  <conditionalFormatting sqref="F21:F23">
    <cfRule type="expression" dxfId="261" priority="5">
      <formula>F21&gt;0</formula>
    </cfRule>
    <cfRule type="expression" dxfId="260" priority="6">
      <formula>F21&lt;0</formula>
    </cfRule>
  </conditionalFormatting>
  <conditionalFormatting sqref="Q8">
    <cfRule type="expression" dxfId="259" priority="1">
      <formula>Q8&gt;0</formula>
    </cfRule>
    <cfRule type="expression" dxfId="258" priority="2">
      <formula>Q8&lt;0</formula>
    </cfRule>
  </conditionalFormatting>
  <conditionalFormatting sqref="Q7">
    <cfRule type="expression" dxfId="257" priority="3">
      <formula>Q7&gt;0</formula>
    </cfRule>
    <cfRule type="expression" dxfId="2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7">
        <f>AC2/AC3-1</f>
        <v>-8.3576909024479784E-3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211.32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7">
        <f t="shared" ref="AE3:AE66" si="1">AC3/AC4-1</f>
        <v>7.3126142595980603E-4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211.32</v>
      </c>
      <c r="R4" s="499">
        <v>1.01E-2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7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7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7">
        <f t="shared" si="1"/>
        <v>-5.7385567755637856E-3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7">
        <f t="shared" si="1"/>
        <v>1.6293279022403517E-3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7">
        <f t="shared" si="1"/>
        <v>8.6738187628394581E-3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7">
        <f t="shared" si="1"/>
        <v>3.6534685116684784E-4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7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7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7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7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7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7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7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7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7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7">
        <f t="shared" si="1"/>
        <v>-9.2711706516435122E-3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7">
        <f t="shared" si="1"/>
        <v>4.4379354724188858E-4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7">
        <f t="shared" si="1"/>
        <v>1.9546626849463955E-2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7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7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7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7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7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7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7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7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7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7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7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7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7">
        <f t="shared" si="1"/>
        <v>1.112384226105223E-2</v>
      </c>
    </row>
    <row r="35" spans="1:31" x14ac:dyDescent="0.25">
      <c r="A35" s="23" t="s">
        <v>71</v>
      </c>
      <c r="B35" s="71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7">
        <f t="shared" si="1"/>
        <v>1.0712217718587214E-2</v>
      </c>
    </row>
    <row r="36" spans="1:31" x14ac:dyDescent="0.25">
      <c r="B36" s="71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7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7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7">
        <f t="shared" si="1"/>
        <v>-6.7061910778500877E-3</v>
      </c>
    </row>
    <row r="39" spans="1:31" x14ac:dyDescent="0.25">
      <c r="B39" s="71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7">
        <f t="shared" si="1"/>
        <v>5.8165110709222922E-3</v>
      </c>
    </row>
    <row r="40" spans="1:31" x14ac:dyDescent="0.25">
      <c r="B40" s="71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7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3" t="s">
        <v>78</v>
      </c>
      <c r="P41" s="703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7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232.452</v>
      </c>
      <c r="Q42" s="2"/>
      <c r="T42" s="134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7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230.33880000000002</v>
      </c>
      <c r="Q43" s="2"/>
      <c r="T43" s="135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7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228.22560000000001</v>
      </c>
      <c r="Q44" s="2"/>
      <c r="T44" s="135" t="s">
        <v>100</v>
      </c>
      <c r="U44" s="87" t="s">
        <v>740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7">
        <f t="shared" si="1"/>
        <v>1.9490327924767126E-3</v>
      </c>
    </row>
    <row r="45" spans="1:31" x14ac:dyDescent="0.25">
      <c r="O45" s="82">
        <v>1.07</v>
      </c>
      <c r="P45" s="82">
        <f t="shared" si="3"/>
        <v>226.11240000000001</v>
      </c>
      <c r="Q45" s="2"/>
      <c r="T45" s="135" t="s">
        <v>101</v>
      </c>
      <c r="U45" s="87" t="s">
        <v>741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7">
        <f t="shared" si="1"/>
        <v>1.03382070595186E-2</v>
      </c>
    </row>
    <row r="46" spans="1:31" x14ac:dyDescent="0.25">
      <c r="O46" s="82">
        <v>1.06</v>
      </c>
      <c r="P46" s="82">
        <f t="shared" si="3"/>
        <v>223.9992</v>
      </c>
      <c r="Q46" s="2"/>
      <c r="T46" s="135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7">
        <f t="shared" si="1"/>
        <v>1.7754105636926809E-3</v>
      </c>
    </row>
    <row r="47" spans="1:31" x14ac:dyDescent="0.25">
      <c r="O47" s="82">
        <v>1.05</v>
      </c>
      <c r="P47" s="82">
        <f t="shared" si="3"/>
        <v>221.886</v>
      </c>
      <c r="Q47" s="2"/>
      <c r="T47" s="135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7">
        <f t="shared" si="1"/>
        <v>2.0996978851963721E-2</v>
      </c>
    </row>
    <row r="48" spans="1:31" x14ac:dyDescent="0.25">
      <c r="O48" s="82">
        <v>1.04</v>
      </c>
      <c r="P48" s="82">
        <f t="shared" si="3"/>
        <v>219.77279999999999</v>
      </c>
      <c r="Q48" s="2"/>
      <c r="T48" s="135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7">
        <f t="shared" si="1"/>
        <v>-1.8289668808700088E-2</v>
      </c>
    </row>
    <row r="49" spans="1:31" x14ac:dyDescent="0.25">
      <c r="O49" s="82">
        <v>1.03</v>
      </c>
      <c r="P49" s="82">
        <f t="shared" si="3"/>
        <v>217.65960000000001</v>
      </c>
      <c r="Q49" s="2"/>
      <c r="T49" s="135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7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215.54640000000001</v>
      </c>
      <c r="Q50" s="2"/>
      <c r="T50" s="135" t="s">
        <v>105</v>
      </c>
      <c r="U50" s="87" t="s">
        <v>742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7">
        <f t="shared" si="1"/>
        <v>7.5276752767527988E-3</v>
      </c>
    </row>
    <row r="51" spans="1:31" x14ac:dyDescent="0.25">
      <c r="O51" s="82">
        <v>1.01</v>
      </c>
      <c r="P51" s="82">
        <f t="shared" si="3"/>
        <v>213.4332</v>
      </c>
      <c r="Q51" s="2"/>
      <c r="T51" s="135" t="s">
        <v>106</v>
      </c>
      <c r="U51" s="87" t="s">
        <v>541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7">
        <f t="shared" si="1"/>
        <v>8.3345735972615298E-3</v>
      </c>
    </row>
    <row r="52" spans="1:31" x14ac:dyDescent="0.25">
      <c r="O52" s="82">
        <v>1</v>
      </c>
      <c r="P52" s="82">
        <f t="shared" si="3"/>
        <v>211.32</v>
      </c>
      <c r="Q52" s="2"/>
      <c r="T52" s="135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7">
        <f t="shared" si="1"/>
        <v>2.3925632429137256E-2</v>
      </c>
    </row>
    <row r="53" spans="1:31" x14ac:dyDescent="0.25">
      <c r="O53" s="82">
        <v>0.99</v>
      </c>
      <c r="P53" s="82">
        <f t="shared" si="3"/>
        <v>209.20679999999999</v>
      </c>
      <c r="Q53" s="2"/>
      <c r="T53" s="135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7">
        <f t="shared" si="1"/>
        <v>3.53423792994636E-2</v>
      </c>
    </row>
    <row r="54" spans="1:31" x14ac:dyDescent="0.25">
      <c r="O54" s="82">
        <v>0.98</v>
      </c>
      <c r="P54" s="82">
        <f t="shared" si="3"/>
        <v>207.09359999999998</v>
      </c>
      <c r="Q54" s="2"/>
      <c r="T54" s="135" t="s">
        <v>108</v>
      </c>
      <c r="U54" s="87" t="s">
        <v>743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7">
        <f t="shared" si="1"/>
        <v>-4.2056566081383195E-4</v>
      </c>
    </row>
    <row r="55" spans="1:31" x14ac:dyDescent="0.25">
      <c r="O55" s="82">
        <v>0.97</v>
      </c>
      <c r="P55" s="82">
        <f t="shared" si="3"/>
        <v>204.98039999999997</v>
      </c>
      <c r="T55" s="135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7">
        <f t="shared" si="1"/>
        <v>2.9774794283239592E-2</v>
      </c>
    </row>
    <row r="56" spans="1:31" x14ac:dyDescent="0.25">
      <c r="O56" s="82">
        <v>0.96</v>
      </c>
      <c r="P56" s="82">
        <f t="shared" si="3"/>
        <v>202.8672</v>
      </c>
      <c r="T56" s="135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7">
        <f t="shared" si="1"/>
        <v>2.9319144315342882E-3</v>
      </c>
    </row>
    <row r="57" spans="1:31" x14ac:dyDescent="0.25">
      <c r="O57" s="82">
        <v>0.95</v>
      </c>
      <c r="P57" s="82">
        <f t="shared" si="3"/>
        <v>200.75399999999999</v>
      </c>
      <c r="T57" s="135" t="s">
        <v>109</v>
      </c>
      <c r="U57" s="87" t="s">
        <v>622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7">
        <f t="shared" si="1"/>
        <v>3.2978126752664094E-2</v>
      </c>
    </row>
    <row r="58" spans="1:31" x14ac:dyDescent="0.25">
      <c r="O58" s="82">
        <v>0.94</v>
      </c>
      <c r="P58" s="82">
        <f t="shared" si="3"/>
        <v>198.64079999999998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7">
        <f t="shared" si="1"/>
        <v>-7.4593631707858821E-3</v>
      </c>
    </row>
    <row r="59" spans="1:31" x14ac:dyDescent="0.25">
      <c r="O59" s="82">
        <v>0.93</v>
      </c>
      <c r="P59" s="82">
        <f t="shared" si="3"/>
        <v>196.52760000000001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7">
        <f t="shared" si="1"/>
        <v>8.9300758213983755E-3</v>
      </c>
    </row>
    <row r="60" spans="1:31" x14ac:dyDescent="0.25">
      <c r="O60" s="82">
        <v>0.92</v>
      </c>
      <c r="P60" s="82">
        <f t="shared" si="3"/>
        <v>194.4144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7">
        <f t="shared" si="1"/>
        <v>-3.1353227702816122E-3</v>
      </c>
    </row>
    <row r="61" spans="1:31" x14ac:dyDescent="0.25">
      <c r="O61" s="82">
        <v>0.91</v>
      </c>
      <c r="P61" s="82">
        <f t="shared" si="3"/>
        <v>192.30119999999999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7">
        <f t="shared" si="1"/>
        <v>-6.3421418636995242E-3</v>
      </c>
    </row>
    <row r="62" spans="1:31" x14ac:dyDescent="0.25">
      <c r="O62" s="82">
        <v>0.9</v>
      </c>
      <c r="P62" s="82">
        <f t="shared" si="3"/>
        <v>190.18799999999999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7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7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7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7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7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7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5" priority="11">
      <formula>F21&gt;0</formula>
    </cfRule>
    <cfRule type="expression" dxfId="254" priority="12">
      <formula>F21&lt;0</formula>
    </cfRule>
  </conditionalFormatting>
  <conditionalFormatting sqref="H21:H23">
    <cfRule type="expression" dxfId="253" priority="9">
      <formula>H21&gt;0</formula>
    </cfRule>
    <cfRule type="expression" dxfId="252" priority="10">
      <formula>H21&lt;0</formula>
    </cfRule>
  </conditionalFormatting>
  <conditionalFormatting sqref="Q8">
    <cfRule type="expression" dxfId="251" priority="1">
      <formula>Q8&gt;0</formula>
    </cfRule>
    <cfRule type="expression" dxfId="250" priority="2">
      <formula>Q8&lt;0</formula>
    </cfRule>
  </conditionalFormatting>
  <conditionalFormatting sqref="Q7">
    <cfRule type="expression" dxfId="249" priority="3">
      <formula>Q7&gt;0</formula>
    </cfRule>
    <cfRule type="expression" dxfId="24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7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69.069999999999993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7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69.069999999999993</v>
      </c>
      <c r="R4" s="499">
        <v>-1.23E-2</v>
      </c>
      <c r="T4" s="162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7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7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7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7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7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7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7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7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7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7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7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7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7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7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7">
        <f t="shared" si="1"/>
        <v>-4.7244094488188892E-2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7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7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7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7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7">
        <f t="shared" si="1"/>
        <v>-6.8362045392398318E-3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7">
        <f t="shared" si="1"/>
        <v>-3.241169466860705E-2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7">
        <f t="shared" si="1"/>
        <v>3.1522925764192244E-2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7">
        <f t="shared" si="1"/>
        <v>-2.7987796790025166E-2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7">
        <f t="shared" si="1"/>
        <v>1.7546227561074268E-2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7">
        <f t="shared" si="1"/>
        <v>-1.580765143464391E-2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7">
        <f t="shared" si="1"/>
        <v>2.6638252530635231E-3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7">
        <f t="shared" si="1"/>
        <v>6.9742489270385732E-3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7">
        <f t="shared" si="1"/>
        <v>-1.1533872464536743E-2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7">
        <f t="shared" si="1"/>
        <v>2.6521681474611647E-4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7">
        <f t="shared" si="1"/>
        <v>-7.240652975250117E-3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7">
        <f t="shared" si="1"/>
        <v>3.8324302894143791E-3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7">
        <f t="shared" si="1"/>
        <v>-1.05610561056102E-3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7">
        <f t="shared" si="1"/>
        <v>2.7257933279088764E-2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7">
        <f t="shared" si="1"/>
        <v>-1.3542795232936999E-3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7">
        <f t="shared" si="1"/>
        <v>1.7079889807162685E-2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7">
        <f t="shared" si="1"/>
        <v>-5.206906001644418E-3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3" t="s">
        <v>78</v>
      </c>
      <c r="P40" s="703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7">
        <f t="shared" si="1"/>
        <v>1.7852161785216092E-2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75.977000000000004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7">
        <f t="shared" si="1"/>
        <v>5.7511572450552606E-3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75.286299999999997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7">
        <f t="shared" si="1"/>
        <v>-3.0068027210884307E-2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74.595600000000005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7">
        <f t="shared" si="1"/>
        <v>6.0224473035861426E-3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73.904899999999998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7">
        <f t="shared" si="1"/>
        <v>1.2752980316052209E-2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73.214199999999991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7">
        <f t="shared" si="1"/>
        <v>9.2333519865697156E-3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72.523499999999999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7">
        <f t="shared" si="1"/>
        <v>1.4332340002838118E-2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71.832799999999992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7">
        <f t="shared" si="1"/>
        <v>-1.7428890128276642E-2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71.142099999999999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7">
        <f t="shared" si="1"/>
        <v>-3.628056973931737E-2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70.451399999999992</v>
      </c>
      <c r="Q49" s="2"/>
      <c r="T49" s="92" t="s">
        <v>122</v>
      </c>
      <c r="U49" s="87" t="s">
        <v>366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7">
        <f t="shared" si="1"/>
        <v>-1.2735473600424485E-2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69.7607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7">
        <f t="shared" si="1"/>
        <v>2.432395705938295E-2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69.069999999999993</v>
      </c>
      <c r="Q51" s="2"/>
      <c r="T51" s="92" t="s">
        <v>105</v>
      </c>
      <c r="U51" s="87" t="s">
        <v>778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7">
        <f t="shared" si="1"/>
        <v>5.6026236676687269E-3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68.379299999999986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7">
        <f t="shared" si="1"/>
        <v>5.9106529209622671E-3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67.688599999999994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7">
        <f t="shared" si="1"/>
        <v>-3.3094098883572509E-2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66.997899999999987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7">
        <f t="shared" si="1"/>
        <v>1.6482031883274795E-2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66.307199999999995</v>
      </c>
      <c r="T55" s="92" t="s">
        <v>108</v>
      </c>
      <c r="U55" s="87" t="s">
        <v>779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7">
        <f t="shared" si="1"/>
        <v>2.7027027027015649E-4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65.616499999999988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7">
        <f t="shared" si="1"/>
        <v>3.5259018171955869E-3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64.925799999999995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7">
        <f t="shared" si="1"/>
        <v>-7.8040904198062311E-3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64.235100000000003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7">
        <f t="shared" si="1"/>
        <v>4.3243243243242802E-3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63.544399999999996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7">
        <f t="shared" si="1"/>
        <v>-1.3859275053304976E-2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62.853699999999996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7">
        <f t="shared" si="1"/>
        <v>1.873472712462676E-2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62.162999999999997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7">
        <f t="shared" si="1"/>
        <v>3.338945005611671E-2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7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7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7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7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7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47" priority="15">
      <formula>F29&gt;0</formula>
    </cfRule>
    <cfRule type="expression" dxfId="246" priority="16">
      <formula>F29&lt;0</formula>
    </cfRule>
  </conditionalFormatting>
  <conditionalFormatting sqref="F34:F62">
    <cfRule type="expression" dxfId="245" priority="11">
      <formula>F34&gt;0</formula>
    </cfRule>
    <cfRule type="expression" dxfId="244" priority="12">
      <formula>F34&lt;0</formula>
    </cfRule>
  </conditionalFormatting>
  <conditionalFormatting sqref="F34:F62">
    <cfRule type="expression" dxfId="243" priority="13">
      <formula>F34&gt;0</formula>
    </cfRule>
    <cfRule type="expression" dxfId="242" priority="14">
      <formula>F34&lt;0</formula>
    </cfRule>
  </conditionalFormatting>
  <conditionalFormatting sqref="H29:H62">
    <cfRule type="expression" dxfId="241" priority="9">
      <formula>H29&gt;0</formula>
    </cfRule>
    <cfRule type="expression" dxfId="240" priority="10">
      <formula>H29&lt;0</formula>
    </cfRule>
  </conditionalFormatting>
  <conditionalFormatting sqref="F25:F28">
    <cfRule type="expression" dxfId="239" priority="7">
      <formula>F25&gt;0</formula>
    </cfRule>
    <cfRule type="expression" dxfId="238" priority="8">
      <formula>F25&lt;0</formula>
    </cfRule>
  </conditionalFormatting>
  <conditionalFormatting sqref="H25:H28">
    <cfRule type="expression" dxfId="237" priority="5">
      <formula>H25&gt;0</formula>
    </cfRule>
    <cfRule type="expression" dxfId="236" priority="6">
      <formula>H25&lt;0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7">
        <f>AC2/AC3-1</f>
        <v>1.3678189505097471E-3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81.430000000000007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7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81.430000000000007</v>
      </c>
      <c r="R4" s="519">
        <v>-3.3999999999999998E-3</v>
      </c>
      <c r="T4" s="162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7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7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7">
        <f t="shared" si="1"/>
        <v>-1.8348623853211565E-3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7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7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7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7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7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7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7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7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7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7">
        <f t="shared" si="1"/>
        <v>1.4485696895922162E-2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7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7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7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7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7">
        <f t="shared" si="1"/>
        <v>-1.2380834468228574E-4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7">
        <f t="shared" si="1"/>
        <v>-5.9076923076923915E-3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7">
        <f t="shared" si="1"/>
        <v>-1.3956310679611672E-2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7">
        <f t="shared" si="1"/>
        <v>1.3031718711581153E-2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7">
        <f t="shared" si="1"/>
        <v>-3.1862745098037992E-3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7">
        <f t="shared" si="1"/>
        <v>8.4033613445377853E-3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7">
        <f t="shared" si="1"/>
        <v>-1.3651877133105894E-2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7">
        <f t="shared" si="1"/>
        <v>4.2844901456726703E-3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7">
        <f t="shared" si="1"/>
        <v>5.0442913385826404E-3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7">
        <f t="shared" si="1"/>
        <v>7.9365079365079083E-3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7">
        <f t="shared" si="1"/>
        <v>-3.0906168871306372E-3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7">
        <f t="shared" si="1"/>
        <v>7.7239317304098609E-3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7">
        <f t="shared" si="1"/>
        <v>5.8897243107769448E-3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7">
        <f t="shared" si="1"/>
        <v>-2.2505626406602586E-3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7">
        <f t="shared" si="1"/>
        <v>1.9502868068833612E-2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7">
        <f t="shared" si="1"/>
        <v>1.0432766615146916E-2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7">
        <f t="shared" si="1"/>
        <v>8.5736554949336075E-3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7">
        <f t="shared" si="1"/>
        <v>-6.490977541216969E-4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89.573000000000022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7">
        <f t="shared" si="1"/>
        <v>-4.5231325924011134E-3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88.758700000000019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7">
        <f t="shared" si="1"/>
        <v>6.4657959394787134E-4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87.944400000000016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7">
        <f t="shared" si="1"/>
        <v>2.3560555923229698E-2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87.130100000000013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7">
        <f t="shared" si="1"/>
        <v>1.4638732205210836E-2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86.31580000000001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7">
        <f t="shared" si="1"/>
        <v>5.8084560313385047E-3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85.501500000000007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7">
        <f t="shared" si="1"/>
        <v>-1.2143047771550508E-2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84.687200000000004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7">
        <f t="shared" si="1"/>
        <v>5.2313883299799357E-3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83.872900000000016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7">
        <f t="shared" si="1"/>
        <v>2.4179145487017273E-2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83.058600000000013</v>
      </c>
      <c r="Q49" s="2"/>
      <c r="T49" s="92" t="s">
        <v>104</v>
      </c>
      <c r="U49" s="87" t="s">
        <v>744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7">
        <f t="shared" si="1"/>
        <v>9.9902872207577875E-3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82.24430000000001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7">
        <f t="shared" si="1"/>
        <v>-8.5293713027927431E-3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81.430000000000007</v>
      </c>
      <c r="Q51" s="2"/>
      <c r="T51" s="92" t="s">
        <v>105</v>
      </c>
      <c r="U51" s="87" t="s">
        <v>745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7">
        <f t="shared" si="1"/>
        <v>-3.6580516898608417E-2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80.615700000000004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7">
        <f t="shared" si="1"/>
        <v>1.6298491379310498E-2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79.801400000000001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7">
        <f t="shared" si="1"/>
        <v>-9.4199973085729027E-4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78.987099999999998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7">
        <f t="shared" si="1"/>
        <v>-4.1543822031627764E-3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78.172800000000009</v>
      </c>
      <c r="T55" s="92" t="s">
        <v>108</v>
      </c>
      <c r="U55" s="87" t="s">
        <v>746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7">
        <f t="shared" si="1"/>
        <v>-6.9204152249134898E-3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77.358500000000006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7">
        <f t="shared" si="1"/>
        <v>-3.3160896670646478E-3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76.544200000000004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7">
        <f t="shared" si="1"/>
        <v>8.2920957603318524E-3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75.729900000000015</v>
      </c>
      <c r="T58" s="92" t="s">
        <v>109</v>
      </c>
      <c r="U58" s="87" t="s">
        <v>623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7">
        <f t="shared" si="1"/>
        <v>2.4131921169057158E-3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74.915600000000012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7">
        <f t="shared" si="1"/>
        <v>1.0978584982380024E-2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74.101300000000009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7">
        <f t="shared" si="1"/>
        <v>6.2738679759957172E-3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73.287000000000006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7">
        <f t="shared" si="1"/>
        <v>-1.9917123379227464E-2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7">
        <f t="shared" si="1"/>
        <v>6.1869535978480439E-3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7">
        <f t="shared" si="1"/>
        <v>-7.6081153230113108E-3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7">
        <f t="shared" si="1"/>
        <v>1.1202591442839749E-2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7">
        <f t="shared" si="1"/>
        <v>-1.5022600372241346E-2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7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357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391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429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434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65"/>
      <c r="B97" s="666"/>
      <c r="C97" s="665"/>
      <c r="D97" s="667"/>
      <c r="E97" s="667"/>
      <c r="F97" s="667"/>
      <c r="G97" s="667"/>
      <c r="H97" s="668"/>
      <c r="I97" s="667"/>
    </row>
    <row r="98" spans="1:9" x14ac:dyDescent="0.25">
      <c r="A98" s="665" t="s">
        <v>471</v>
      </c>
      <c r="B98" s="666">
        <v>42787</v>
      </c>
      <c r="C98" s="665">
        <v>25</v>
      </c>
      <c r="D98" s="667">
        <v>72.58</v>
      </c>
      <c r="E98" s="667">
        <v>81.34</v>
      </c>
      <c r="F98" s="667">
        <f>C98*(E98-D98)</f>
        <v>219.00000000000011</v>
      </c>
      <c r="G98" s="667">
        <f>D98*C98</f>
        <v>1814.5</v>
      </c>
      <c r="H98" s="668">
        <f>(E98-D98)/D98</f>
        <v>0.12069440617249938</v>
      </c>
      <c r="I98" s="667"/>
    </row>
    <row r="99" spans="1:9" x14ac:dyDescent="0.25">
      <c r="A99" s="665"/>
      <c r="B99" s="666">
        <v>42796</v>
      </c>
      <c r="C99" s="665">
        <v>0</v>
      </c>
      <c r="D99" s="667"/>
      <c r="E99" s="667"/>
      <c r="F99" s="667">
        <v>244.96</v>
      </c>
      <c r="G99" s="667"/>
      <c r="H99" s="668"/>
      <c r="I99" s="66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31" priority="73">
      <formula>F25&gt;0</formula>
    </cfRule>
    <cfRule type="expression" dxfId="230" priority="74">
      <formula>F25&lt;0</formula>
    </cfRule>
  </conditionalFormatting>
  <conditionalFormatting sqref="F57:F64 F66">
    <cfRule type="expression" dxfId="229" priority="69">
      <formula>F57&gt;0</formula>
    </cfRule>
    <cfRule type="expression" dxfId="228" priority="70">
      <formula>F57&lt;0</formula>
    </cfRule>
  </conditionalFormatting>
  <conditionalFormatting sqref="F57:F64 F66">
    <cfRule type="expression" dxfId="227" priority="71">
      <formula>F57&gt;0</formula>
    </cfRule>
    <cfRule type="expression" dxfId="226" priority="72">
      <formula>F57&lt;0</formula>
    </cfRule>
  </conditionalFormatting>
  <conditionalFormatting sqref="H57:H64 H66">
    <cfRule type="expression" dxfId="225" priority="67">
      <formula>H57&gt;0</formula>
    </cfRule>
    <cfRule type="expression" dxfId="224" priority="68">
      <formula>H57&lt;0</formula>
    </cfRule>
  </conditionalFormatting>
  <conditionalFormatting sqref="Q7">
    <cfRule type="expression" dxfId="223" priority="49">
      <formula>Q7&gt;0</formula>
    </cfRule>
    <cfRule type="expression" dxfId="222" priority="50">
      <formula>Q7&lt;0</formula>
    </cfRule>
  </conditionalFormatting>
  <conditionalFormatting sqref="Q8">
    <cfRule type="expression" dxfId="221" priority="47">
      <formula>Q8&gt;0</formula>
    </cfRule>
    <cfRule type="expression" dxfId="220" priority="48">
      <formula>Q8&lt;0</formula>
    </cfRule>
  </conditionalFormatting>
  <conditionalFormatting sqref="F24">
    <cfRule type="expression" dxfId="219" priority="33">
      <formula>F24&gt;0</formula>
    </cfRule>
    <cfRule type="expression" dxfId="218" priority="34">
      <formula>F24&lt;0</formula>
    </cfRule>
  </conditionalFormatting>
  <conditionalFormatting sqref="H24">
    <cfRule type="expression" dxfId="217" priority="31">
      <formula>H24&gt;0</formula>
    </cfRule>
    <cfRule type="expression" dxfId="216" priority="32">
      <formula>H24&lt;0</formula>
    </cfRule>
  </conditionalFormatting>
  <conditionalFormatting sqref="M67">
    <cfRule type="expression" dxfId="215" priority="29">
      <formula>M67&gt;0</formula>
    </cfRule>
    <cfRule type="expression" dxfId="214" priority="30">
      <formula>M67&lt;0</formula>
    </cfRule>
  </conditionalFormatting>
  <conditionalFormatting sqref="F65">
    <cfRule type="expression" dxfId="213" priority="25">
      <formula>F65&gt;0</formula>
    </cfRule>
    <cfRule type="expression" dxfId="212" priority="26">
      <formula>F65&lt;0</formula>
    </cfRule>
  </conditionalFormatting>
  <conditionalFormatting sqref="F65">
    <cfRule type="expression" dxfId="211" priority="27">
      <formula>F65&gt;0</formula>
    </cfRule>
    <cfRule type="expression" dxfId="210" priority="28">
      <formula>F65&lt;0</formula>
    </cfRule>
  </conditionalFormatting>
  <conditionalFormatting sqref="H65">
    <cfRule type="expression" dxfId="209" priority="23">
      <formula>H65&gt;0</formula>
    </cfRule>
    <cfRule type="expression" dxfId="208" priority="24">
      <formula>H65&lt;0</formula>
    </cfRule>
  </conditionalFormatting>
  <conditionalFormatting sqref="F93:F97 H93:H97 H99:H124 F99:F124">
    <cfRule type="expression" dxfId="207" priority="19">
      <formula>F93&gt;0</formula>
    </cfRule>
    <cfRule type="expression" dxfId="206" priority="20">
      <formula>F93&lt;0</formula>
    </cfRule>
  </conditionalFormatting>
  <conditionalFormatting sqref="F125:F132 F134">
    <cfRule type="expression" dxfId="205" priority="15">
      <formula>F125&gt;0</formula>
    </cfRule>
    <cfRule type="expression" dxfId="204" priority="16">
      <formula>F125&lt;0</formula>
    </cfRule>
  </conditionalFormatting>
  <conditionalFormatting sqref="F125:F132 F134">
    <cfRule type="expression" dxfId="203" priority="17">
      <formula>F125&gt;0</formula>
    </cfRule>
    <cfRule type="expression" dxfId="202" priority="18">
      <formula>F125&lt;0</formula>
    </cfRule>
  </conditionalFormatting>
  <conditionalFormatting sqref="H125:H132 H134">
    <cfRule type="expression" dxfId="201" priority="13">
      <formula>H125&gt;0</formula>
    </cfRule>
    <cfRule type="expression" dxfId="200" priority="14">
      <formula>H125&lt;0</formula>
    </cfRule>
  </conditionalFormatting>
  <conditionalFormatting sqref="F92">
    <cfRule type="expression" dxfId="199" priority="11">
      <formula>F92&gt;0</formula>
    </cfRule>
    <cfRule type="expression" dxfId="198" priority="12">
      <formula>F92&lt;0</formula>
    </cfRule>
  </conditionalFormatting>
  <conditionalFormatting sqref="H92">
    <cfRule type="expression" dxfId="197" priority="9">
      <formula>H92&gt;0</formula>
    </cfRule>
    <cfRule type="expression" dxfId="196" priority="10">
      <formula>H92&lt;0</formula>
    </cfRule>
  </conditionalFormatting>
  <conditionalFormatting sqref="F133">
    <cfRule type="expression" dxfId="195" priority="5">
      <formula>F133&gt;0</formula>
    </cfRule>
    <cfRule type="expression" dxfId="194" priority="6">
      <formula>F133&lt;0</formula>
    </cfRule>
  </conditionalFormatting>
  <conditionalFormatting sqref="F133">
    <cfRule type="expression" dxfId="193" priority="7">
      <formula>F133&gt;0</formula>
    </cfRule>
    <cfRule type="expression" dxfId="192" priority="8">
      <formula>F133&lt;0</formula>
    </cfRule>
  </conditionalFormatting>
  <conditionalFormatting sqref="H133">
    <cfRule type="expression" dxfId="191" priority="3">
      <formula>H133&gt;0</formula>
    </cfRule>
    <cfRule type="expression" dxfId="190" priority="4">
      <formula>H133&lt;0</formula>
    </cfRule>
  </conditionalFormatting>
  <conditionalFormatting sqref="F98 H98">
    <cfRule type="expression" dxfId="189" priority="1">
      <formula>F98&gt;0</formula>
    </cfRule>
    <cfRule type="expression" dxfId="18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7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44.03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7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44.03</v>
      </c>
      <c r="R4" s="521">
        <v>-2.2599999999999999E-2</v>
      </c>
      <c r="T4" s="510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7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7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7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7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7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7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7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7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7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7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7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7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7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7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7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7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7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7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7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7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7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7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7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7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7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7">
        <f t="shared" si="1"/>
        <v>-3.9635354736433648E-4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7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7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7" t="e">
        <f t="shared" si="1"/>
        <v>#DIV/0!</v>
      </c>
    </row>
    <row r="33" spans="2:31" x14ac:dyDescent="0.25">
      <c r="W33" s="132">
        <v>42788</v>
      </c>
      <c r="X33" s="10" t="s">
        <v>481</v>
      </c>
      <c r="Y33" s="10"/>
      <c r="Z33" s="10"/>
      <c r="AA33" s="10"/>
      <c r="AB33" s="94"/>
      <c r="AC33" s="10"/>
      <c r="AD33" s="2">
        <f t="shared" si="0"/>
        <v>0</v>
      </c>
      <c r="AE33" s="137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7">
        <f t="shared" si="1"/>
        <v>-3.9192631785234244E-4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7">
        <f t="shared" si="1"/>
        <v>7.9004542761207386E-3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7">
        <f t="shared" si="1"/>
        <v>-6.6705905434568669E-3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7">
        <f t="shared" si="1"/>
        <v>2.637937978252114E-2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7">
        <f t="shared" si="1"/>
        <v>-4.0112314480545974E-3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7">
        <f t="shared" si="1"/>
        <v>1.6306563391765172E-2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7">
        <f t="shared" si="1"/>
        <v>-1.4247913698350878E-3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7">
        <f t="shared" si="1"/>
        <v>2.5464412439991868E-2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3" t="s">
        <v>78</v>
      </c>
      <c r="P42" s="703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7">
        <f t="shared" si="1"/>
        <v>-1.0425354462052505E-3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48.433000000000007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7">
        <f t="shared" si="1"/>
        <v>-2.2883295194507935E-3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47.992700000000006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7">
        <f t="shared" si="1"/>
        <v>9.449811003779951E-3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47.552400000000006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7">
        <f t="shared" si="1"/>
        <v>9.1121000211908942E-3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47.112100000000005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7">
        <f t="shared" si="1"/>
        <v>2.5493945188017619E-3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46.671800000000005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7">
        <f t="shared" si="1"/>
        <v>4.2507970244431981E-4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46.231500000000004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7">
        <f t="shared" si="1"/>
        <v>-9.0564448188711344E-3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45.791200000000003</v>
      </c>
      <c r="Q49" s="2"/>
      <c r="T49" s="92" t="s">
        <v>122</v>
      </c>
      <c r="U49" s="87" t="s">
        <v>351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7">
        <f t="shared" si="1"/>
        <v>-4.0808080808080849E-2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45.350900000000003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7">
        <f t="shared" si="1"/>
        <v>-2.3668639053254448E-2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44.910600000000002</v>
      </c>
      <c r="Q51" s="2"/>
      <c r="T51" s="92" t="s">
        <v>105</v>
      </c>
      <c r="U51" s="87" t="s">
        <v>747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7">
        <f t="shared" si="1"/>
        <v>1.4202840568113606E-2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44.470300000000002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7">
        <f t="shared" si="1"/>
        <v>1.523151909017062E-2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44.03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7">
        <f t="shared" si="1"/>
        <v>1.3585837793330668E-2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43.589700000000001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7">
        <f t="shared" si="1"/>
        <v>-3.4194831013916516E-2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43.1494</v>
      </c>
      <c r="T55" s="92" t="s">
        <v>108</v>
      </c>
      <c r="U55" s="87" t="s">
        <v>661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7">
        <f t="shared" si="1"/>
        <v>1.6161616161616044E-2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42.709099999999999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7">
        <f t="shared" si="1"/>
        <v>-1.19760479041916E-2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42.268799999999999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7">
        <f t="shared" si="1"/>
        <v>-5.9844404548181629E-4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41.828499999999998</v>
      </c>
      <c r="T58" s="92" t="s">
        <v>109</v>
      </c>
      <c r="U58" s="87" t="s">
        <v>624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7">
        <f t="shared" si="1"/>
        <v>-1.7636684303350969E-2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41.388199999999998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7">
        <f t="shared" si="1"/>
        <v>6.7074373643718488E-3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40.947900000000004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7">
        <f t="shared" si="1"/>
        <v>-1.0733801717408342E-2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40.507600000000004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7">
        <f t="shared" si="1"/>
        <v>1.0053222945002993E-2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40.067300000000003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7">
        <f t="shared" si="1"/>
        <v>2.5055566781167826E-2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39.627000000000002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7">
        <f t="shared" si="1"/>
        <v>2.0210185933722258E-4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7">
        <f t="shared" si="1"/>
        <v>-1.0094891984656629E-3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7">
        <f t="shared" si="1"/>
        <v>-1.9207920792079225E-2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7">
        <f t="shared" si="1"/>
        <v>2.4756493506493449E-2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87" priority="31">
      <formula>F45&gt;0</formula>
    </cfRule>
    <cfRule type="expression" dxfId="18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5" priority="33">
      <formula>F40&gt;0</formula>
    </cfRule>
    <cfRule type="expression" dxfId="184" priority="34">
      <formula>F40&lt;0</formula>
    </cfRule>
  </conditionalFormatting>
  <conditionalFormatting sqref="F45:F59 F61:F91 F93:F102">
    <cfRule type="expression" dxfId="183" priority="29">
      <formula>F45&gt;0</formula>
    </cfRule>
    <cfRule type="expression" dxfId="182" priority="30">
      <formula>F45&lt;0</formula>
    </cfRule>
  </conditionalFormatting>
  <conditionalFormatting sqref="H40:H59 H61:H91 H93:H102">
    <cfRule type="expression" dxfId="181" priority="27">
      <formula>H40&gt;0</formula>
    </cfRule>
    <cfRule type="expression" dxfId="180" priority="28">
      <formula>H40&lt;0</formula>
    </cfRule>
  </conditionalFormatting>
  <conditionalFormatting sqref="F36:F39">
    <cfRule type="expression" dxfId="179" priority="25">
      <formula>F36&gt;0</formula>
    </cfRule>
    <cfRule type="expression" dxfId="178" priority="26">
      <formula>F36&lt;0</formula>
    </cfRule>
  </conditionalFormatting>
  <conditionalFormatting sqref="H36:H39">
    <cfRule type="expression" dxfId="177" priority="23">
      <formula>H36&gt;0</formula>
    </cfRule>
    <cfRule type="expression" dxfId="176" priority="24">
      <formula>H36&lt;0</formula>
    </cfRule>
  </conditionalFormatting>
  <conditionalFormatting sqref="Q7">
    <cfRule type="expression" dxfId="175" priority="17">
      <formula>Q7&gt;0</formula>
    </cfRule>
    <cfRule type="expression" dxfId="174" priority="18">
      <formula>Q7&lt;0</formula>
    </cfRule>
  </conditionalFormatting>
  <conditionalFormatting sqref="Q8">
    <cfRule type="expression" dxfId="173" priority="15">
      <formula>Q8&gt;0</formula>
    </cfRule>
    <cfRule type="expression" dxfId="172" priority="16">
      <formula>Q8&lt;0</formula>
    </cfRule>
  </conditionalFormatting>
  <conditionalFormatting sqref="Q10">
    <cfRule type="expression" dxfId="171" priority="13">
      <formula>Q10&gt;0</formula>
    </cfRule>
    <cfRule type="expression" dxfId="170" priority="14">
      <formula>Q10&lt;0</formula>
    </cfRule>
  </conditionalFormatting>
  <conditionalFormatting sqref="F60">
    <cfRule type="expression" dxfId="169" priority="11">
      <formula>F60&gt;0</formula>
    </cfRule>
    <cfRule type="expression" dxfId="168" priority="12">
      <formula>F60&lt;0</formula>
    </cfRule>
  </conditionalFormatting>
  <conditionalFormatting sqref="F60">
    <cfRule type="expression" dxfId="167" priority="9">
      <formula>F60&gt;0</formula>
    </cfRule>
    <cfRule type="expression" dxfId="166" priority="10">
      <formula>F60&lt;0</formula>
    </cfRule>
  </conditionalFormatting>
  <conditionalFormatting sqref="H60">
    <cfRule type="expression" dxfId="165" priority="7">
      <formula>H60&gt;0</formula>
    </cfRule>
    <cfRule type="expression" dxfId="164" priority="8">
      <formula>H60&lt;0</formula>
    </cfRule>
  </conditionalFormatting>
  <conditionalFormatting sqref="F92">
    <cfRule type="expression" dxfId="163" priority="5">
      <formula>F92&gt;0</formula>
    </cfRule>
    <cfRule type="expression" dxfId="162" priority="6">
      <formula>F92&lt;0</formula>
    </cfRule>
  </conditionalFormatting>
  <conditionalFormatting sqref="F92">
    <cfRule type="expression" dxfId="161" priority="3">
      <formula>F92&gt;0</formula>
    </cfRule>
    <cfRule type="expression" dxfId="160" priority="4">
      <formula>F92&lt;0</formula>
    </cfRule>
  </conditionalFormatting>
  <conditionalFormatting sqref="H92">
    <cfRule type="expression" dxfId="159" priority="1">
      <formula>H92&gt;0</formula>
    </cfRule>
    <cfRule type="expression" dxfId="15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349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42830</v>
      </c>
      <c r="X2" s="10">
        <v>32.01</v>
      </c>
      <c r="Y2" s="10">
        <v>32.32</v>
      </c>
      <c r="Z2" s="10">
        <v>31.9</v>
      </c>
      <c r="AA2" s="10">
        <v>31.93</v>
      </c>
      <c r="AB2" s="94">
        <v>4567700</v>
      </c>
      <c r="AC2" s="10">
        <v>31.93</v>
      </c>
      <c r="AD2" s="2">
        <f>Y2-Z2</f>
        <v>0.42000000000000171</v>
      </c>
      <c r="AE2" s="137">
        <f>AC2/AC3-1</f>
        <v>-2.1875000000000089E-3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32.06</v>
      </c>
      <c r="T3" s="1"/>
      <c r="W3" s="132">
        <v>42829</v>
      </c>
      <c r="X3" s="10">
        <v>32.770000000000003</v>
      </c>
      <c r="Y3" s="10">
        <v>32.799999999999997</v>
      </c>
      <c r="Z3" s="10">
        <v>31.95</v>
      </c>
      <c r="AA3" s="10">
        <v>32</v>
      </c>
      <c r="AB3" s="94">
        <v>6602800</v>
      </c>
      <c r="AC3" s="10">
        <v>32</v>
      </c>
      <c r="AD3" s="2">
        <f t="shared" ref="AD3:AD66" si="0">Y3-Z3</f>
        <v>0.84999999999999787</v>
      </c>
      <c r="AE3" s="137">
        <f t="shared" ref="AE3:AE66" si="1">AC3/AC4-1</f>
        <v>-5.9024541783161411E-3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32.06</v>
      </c>
      <c r="R4" s="499">
        <v>-1.9E-3</v>
      </c>
      <c r="W4" s="132">
        <v>42828</v>
      </c>
      <c r="X4" s="10">
        <v>32.17</v>
      </c>
      <c r="Y4" s="10">
        <v>32.380000000000003</v>
      </c>
      <c r="Z4" s="10">
        <v>31.98</v>
      </c>
      <c r="AA4" s="10">
        <v>32.19</v>
      </c>
      <c r="AB4" s="94">
        <v>4072700</v>
      </c>
      <c r="AC4" s="10">
        <v>32.19</v>
      </c>
      <c r="AD4" s="2">
        <f t="shared" si="0"/>
        <v>0.40000000000000213</v>
      </c>
      <c r="AE4" s="137">
        <f t="shared" si="1"/>
        <v>3.1162355874101433E-3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32.72</v>
      </c>
      <c r="Y5" s="10">
        <v>32.840000000000003</v>
      </c>
      <c r="Z5" s="10">
        <v>31.98</v>
      </c>
      <c r="AA5" s="10">
        <v>32.090000000000003</v>
      </c>
      <c r="AB5" s="94">
        <v>10837400</v>
      </c>
      <c r="AC5" s="10">
        <v>32.090000000000003</v>
      </c>
      <c r="AD5" s="2">
        <f t="shared" si="0"/>
        <v>0.86000000000000298</v>
      </c>
      <c r="AE5" s="137">
        <f t="shared" si="1"/>
        <v>-1.8954448180984351E-2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33.01</v>
      </c>
      <c r="Y6" s="10">
        <v>33.049999999999997</v>
      </c>
      <c r="Z6" s="10">
        <v>32.630000000000003</v>
      </c>
      <c r="AA6" s="10">
        <v>32.71</v>
      </c>
      <c r="AB6" s="94">
        <v>5173500</v>
      </c>
      <c r="AC6" s="10">
        <v>32.71</v>
      </c>
      <c r="AD6" s="2">
        <f t="shared" si="0"/>
        <v>0.4199999999999946</v>
      </c>
      <c r="AE6" s="137">
        <f t="shared" si="1"/>
        <v>-1.0287443267775975E-2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42823</v>
      </c>
      <c r="X7" s="10">
        <v>32.950000000000003</v>
      </c>
      <c r="Y7" s="10">
        <v>33.24</v>
      </c>
      <c r="Z7" s="10">
        <v>32.840000000000003</v>
      </c>
      <c r="AA7" s="10">
        <v>33.049999999999997</v>
      </c>
      <c r="AB7" s="94">
        <v>4251300</v>
      </c>
      <c r="AC7" s="10">
        <v>33.049999999999997</v>
      </c>
      <c r="AD7" s="2">
        <f t="shared" si="0"/>
        <v>0.39999999999999858</v>
      </c>
      <c r="AE7" s="137">
        <f t="shared" si="1"/>
        <v>2.7305825242718296E-3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42822</v>
      </c>
      <c r="X8" s="10">
        <v>33</v>
      </c>
      <c r="Y8" s="10">
        <v>33.200000000000003</v>
      </c>
      <c r="Z8" s="10">
        <v>32.79</v>
      </c>
      <c r="AA8" s="10">
        <v>32.96</v>
      </c>
      <c r="AB8" s="94">
        <v>4548500</v>
      </c>
      <c r="AC8" s="10">
        <v>32.96</v>
      </c>
      <c r="AD8" s="2">
        <f t="shared" si="0"/>
        <v>0.41000000000000369</v>
      </c>
      <c r="AE8" s="137">
        <f t="shared" si="1"/>
        <v>-2.1192854980320863E-3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32.36</v>
      </c>
      <c r="Y9" s="10">
        <v>33.19</v>
      </c>
      <c r="Z9" s="10">
        <v>32.26</v>
      </c>
      <c r="AA9" s="10">
        <v>33.03</v>
      </c>
      <c r="AB9" s="94">
        <v>5673200</v>
      </c>
      <c r="AC9" s="10">
        <v>33.03</v>
      </c>
      <c r="AD9" s="2">
        <f t="shared" si="0"/>
        <v>0.92999999999999972</v>
      </c>
      <c r="AE9" s="137">
        <f t="shared" si="1"/>
        <v>8.2417582417584345E-3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42818</v>
      </c>
      <c r="X10" s="10">
        <v>32.71</v>
      </c>
      <c r="Y10" s="10">
        <v>32.85</v>
      </c>
      <c r="Z10" s="10">
        <v>32.340000000000003</v>
      </c>
      <c r="AA10" s="10">
        <v>32.76</v>
      </c>
      <c r="AB10" s="94">
        <v>4129400</v>
      </c>
      <c r="AC10" s="10">
        <v>32.76</v>
      </c>
      <c r="AD10" s="2">
        <f t="shared" si="0"/>
        <v>0.50999999999999801</v>
      </c>
      <c r="AE10" s="137">
        <f t="shared" si="1"/>
        <v>9.1659028414303734E-4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4.24E-2</v>
      </c>
      <c r="W11" s="132">
        <v>42817</v>
      </c>
      <c r="X11" s="10">
        <v>32.71</v>
      </c>
      <c r="Y11" s="10">
        <v>33.25</v>
      </c>
      <c r="Z11" s="10">
        <v>32.65</v>
      </c>
      <c r="AA11" s="10">
        <v>32.729999999999997</v>
      </c>
      <c r="AB11" s="94">
        <v>4850900</v>
      </c>
      <c r="AC11" s="10">
        <v>32.729999999999997</v>
      </c>
      <c r="AD11" s="2">
        <f t="shared" si="0"/>
        <v>0.60000000000000142</v>
      </c>
      <c r="AE11" s="137">
        <f t="shared" si="1"/>
        <v>3.6798528058876734E-3</v>
      </c>
    </row>
    <row r="12" spans="1:41" x14ac:dyDescent="0.25">
      <c r="W12" s="132">
        <v>42816</v>
      </c>
      <c r="X12" s="10">
        <v>32.6</v>
      </c>
      <c r="Y12" s="10">
        <v>32.68</v>
      </c>
      <c r="Z12" s="10">
        <v>32.159999999999997</v>
      </c>
      <c r="AA12" s="10">
        <v>32.61</v>
      </c>
      <c r="AB12" s="94">
        <v>5525400</v>
      </c>
      <c r="AC12" s="10">
        <v>32.61</v>
      </c>
      <c r="AD12" s="2">
        <f t="shared" si="0"/>
        <v>0.52000000000000313</v>
      </c>
      <c r="AE12" s="137">
        <f t="shared" si="1"/>
        <v>2.4592683676605276E-3</v>
      </c>
    </row>
    <row r="13" spans="1:41" x14ac:dyDescent="0.25">
      <c r="W13" s="132">
        <v>42815</v>
      </c>
      <c r="X13" s="10">
        <v>33.56</v>
      </c>
      <c r="Y13" s="10">
        <v>33.68</v>
      </c>
      <c r="Z13" s="10">
        <v>32.35</v>
      </c>
      <c r="AA13" s="10">
        <v>32.53</v>
      </c>
      <c r="AB13" s="94">
        <v>9258900</v>
      </c>
      <c r="AC13" s="10">
        <v>32.53</v>
      </c>
      <c r="AD13" s="2">
        <f t="shared" si="0"/>
        <v>1.3299999999999983</v>
      </c>
      <c r="AE13" s="137">
        <f t="shared" si="1"/>
        <v>-3.1557011015183156E-2</v>
      </c>
    </row>
    <row r="14" spans="1:41" x14ac:dyDescent="0.25">
      <c r="W14" s="132">
        <v>42814</v>
      </c>
      <c r="X14" s="10">
        <v>33.69</v>
      </c>
      <c r="Y14" s="10">
        <v>33.75</v>
      </c>
      <c r="Z14" s="10">
        <v>33.39</v>
      </c>
      <c r="AA14" s="10">
        <v>33.590000000000003</v>
      </c>
      <c r="AB14" s="94">
        <v>4471300</v>
      </c>
      <c r="AC14" s="10">
        <v>33.590000000000003</v>
      </c>
      <c r="AD14" s="2">
        <f t="shared" si="0"/>
        <v>0.35999999999999943</v>
      </c>
      <c r="AE14" s="137">
        <f t="shared" si="1"/>
        <v>-1.4863258026158732E-3</v>
      </c>
    </row>
    <row r="15" spans="1:41" x14ac:dyDescent="0.25">
      <c r="W15" s="132">
        <v>42811</v>
      </c>
      <c r="X15" s="10">
        <v>33.97</v>
      </c>
      <c r="Y15" s="10">
        <v>34.090000000000003</v>
      </c>
      <c r="Z15" s="10">
        <v>33.64</v>
      </c>
      <c r="AA15" s="10">
        <v>33.64</v>
      </c>
      <c r="AB15" s="94">
        <v>4484600</v>
      </c>
      <c r="AC15" s="10">
        <v>33.64</v>
      </c>
      <c r="AD15" s="2">
        <f t="shared" si="0"/>
        <v>0.45000000000000284</v>
      </c>
      <c r="AE15" s="137">
        <f t="shared" si="1"/>
        <v>-8.5470085470085166E-3</v>
      </c>
    </row>
    <row r="16" spans="1:41" x14ac:dyDescent="0.25">
      <c r="W16" s="132">
        <v>42810</v>
      </c>
      <c r="X16" s="10">
        <v>34.19</v>
      </c>
      <c r="Y16" s="10">
        <v>34.380000000000003</v>
      </c>
      <c r="Z16" s="10">
        <v>33.65</v>
      </c>
      <c r="AA16" s="10">
        <v>33.93</v>
      </c>
      <c r="AB16" s="94">
        <v>4696600</v>
      </c>
      <c r="AC16" s="10">
        <v>33.93</v>
      </c>
      <c r="AD16" s="2">
        <f t="shared" si="0"/>
        <v>0.73000000000000398</v>
      </c>
      <c r="AE16" s="137">
        <f t="shared" si="1"/>
        <v>-1.1939429237041499E-2</v>
      </c>
    </row>
    <row r="17" spans="1:31" x14ac:dyDescent="0.25">
      <c r="W17" s="132">
        <v>42809</v>
      </c>
      <c r="X17" s="10">
        <v>33.840000000000003</v>
      </c>
      <c r="Y17" s="10">
        <v>34.520000000000003</v>
      </c>
      <c r="Z17" s="10">
        <v>33.799999999999997</v>
      </c>
      <c r="AA17" s="10">
        <v>34.340000000000003</v>
      </c>
      <c r="AB17" s="94">
        <v>9108400</v>
      </c>
      <c r="AC17" s="10">
        <v>34.340000000000003</v>
      </c>
      <c r="AD17" s="2">
        <f t="shared" si="0"/>
        <v>0.72000000000000597</v>
      </c>
      <c r="AE17" s="137">
        <f t="shared" si="1"/>
        <v>2.050520059435379E-2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42808</v>
      </c>
      <c r="X18" s="10">
        <v>33.130000000000003</v>
      </c>
      <c r="Y18" s="10">
        <v>33.74</v>
      </c>
      <c r="Z18" s="10">
        <v>33.07</v>
      </c>
      <c r="AA18" s="10">
        <v>33.65</v>
      </c>
      <c r="AB18" s="94">
        <v>5186200</v>
      </c>
      <c r="AC18" s="10">
        <v>33.65</v>
      </c>
      <c r="AD18" s="2">
        <f t="shared" si="0"/>
        <v>0.67000000000000171</v>
      </c>
      <c r="AE18" s="137">
        <f t="shared" si="1"/>
        <v>1.0510510510510551E-2</v>
      </c>
    </row>
    <row r="19" spans="1:31" x14ac:dyDescent="0.25">
      <c r="G19" s="2"/>
      <c r="W19" s="132">
        <v>42807</v>
      </c>
      <c r="X19" s="10">
        <v>33.520000000000003</v>
      </c>
      <c r="Y19" s="10">
        <v>33.54</v>
      </c>
      <c r="Z19" s="10">
        <v>32.92</v>
      </c>
      <c r="AA19" s="10">
        <v>33.299999999999997</v>
      </c>
      <c r="AB19" s="94">
        <v>3987000</v>
      </c>
      <c r="AC19" s="10">
        <v>33.299999999999997</v>
      </c>
      <c r="AD19" s="2">
        <f t="shared" si="0"/>
        <v>0.61999999999999744</v>
      </c>
      <c r="AE19" s="137">
        <f t="shared" si="1"/>
        <v>-2.6954177897574594E-3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33.35</v>
      </c>
      <c r="Y20" s="10">
        <v>33.54</v>
      </c>
      <c r="Z20" s="10">
        <v>33.07</v>
      </c>
      <c r="AA20" s="10">
        <v>33.39</v>
      </c>
      <c r="AB20" s="94">
        <v>4233000</v>
      </c>
      <c r="AC20" s="10">
        <v>33.39</v>
      </c>
      <c r="AD20" s="2">
        <f t="shared" si="0"/>
        <v>0.46999999999999886</v>
      </c>
      <c r="AE20" s="137">
        <f t="shared" si="1"/>
        <v>1.3046116504854322E-2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42803</v>
      </c>
      <c r="X21" s="10">
        <v>32.96</v>
      </c>
      <c r="Y21" s="10">
        <v>33.340000000000003</v>
      </c>
      <c r="Z21" s="10">
        <v>32.78</v>
      </c>
      <c r="AA21" s="10">
        <v>32.96</v>
      </c>
      <c r="AB21" s="94">
        <v>7184000</v>
      </c>
      <c r="AC21" s="10">
        <v>32.96</v>
      </c>
      <c r="AD21" s="2">
        <f t="shared" si="0"/>
        <v>0.56000000000000227</v>
      </c>
      <c r="AE21" s="137">
        <f t="shared" si="1"/>
        <v>3.9597928723729137E-3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42802</v>
      </c>
      <c r="X22" s="10">
        <v>33.450000000000003</v>
      </c>
      <c r="Y22" s="10">
        <v>33.549999999999997</v>
      </c>
      <c r="Z22" s="10">
        <v>32.700000000000003</v>
      </c>
      <c r="AA22" s="10">
        <v>32.83</v>
      </c>
      <c r="AB22" s="94">
        <v>7743100</v>
      </c>
      <c r="AC22" s="10">
        <v>32.83</v>
      </c>
      <c r="AD22" s="2">
        <f t="shared" si="0"/>
        <v>0.84999999999999432</v>
      </c>
      <c r="AE22" s="137">
        <f t="shared" si="1"/>
        <v>-1.0548523206751148E-2</v>
      </c>
    </row>
    <row r="23" spans="1:31" x14ac:dyDescent="0.25">
      <c r="A23" t="s">
        <v>388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42801</v>
      </c>
      <c r="X23" s="10">
        <v>33.39</v>
      </c>
      <c r="Y23" s="10">
        <v>33.39</v>
      </c>
      <c r="Z23" s="10">
        <v>32.549999999999997</v>
      </c>
      <c r="AA23" s="10">
        <v>33.18</v>
      </c>
      <c r="AB23" s="94">
        <v>9297700</v>
      </c>
      <c r="AC23" s="10">
        <v>33.18</v>
      </c>
      <c r="AD23" s="2">
        <f t="shared" si="0"/>
        <v>0.84000000000000341</v>
      </c>
      <c r="AE23" s="137">
        <f t="shared" si="1"/>
        <v>-6.2893081761006275E-3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42800</v>
      </c>
      <c r="X24" s="10">
        <v>34.43</v>
      </c>
      <c r="Y24" s="10">
        <v>34.49</v>
      </c>
      <c r="Z24" s="10">
        <v>33.31</v>
      </c>
      <c r="AA24" s="10">
        <v>33.39</v>
      </c>
      <c r="AB24" s="94">
        <v>11761400</v>
      </c>
      <c r="AC24" s="10">
        <v>33.39</v>
      </c>
      <c r="AD24" s="2">
        <f t="shared" si="0"/>
        <v>1.1799999999999997</v>
      </c>
      <c r="AE24" s="137">
        <f t="shared" si="1"/>
        <v>-3.775216138328541E-2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34.97</v>
      </c>
      <c r="Y25" s="10">
        <v>35.049999999999997</v>
      </c>
      <c r="Z25" s="10">
        <v>34.47</v>
      </c>
      <c r="AA25" s="10">
        <v>34.700000000000003</v>
      </c>
      <c r="AB25" s="94">
        <v>6850600</v>
      </c>
      <c r="AC25" s="10">
        <v>34.700000000000003</v>
      </c>
      <c r="AD25" s="2">
        <f t="shared" si="0"/>
        <v>0.57999999999999829</v>
      </c>
      <c r="AE25" s="137">
        <f t="shared" si="1"/>
        <v>-2.8735632183906068E-3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34.75</v>
      </c>
      <c r="Y26" s="10">
        <v>35.01</v>
      </c>
      <c r="Z26" s="10">
        <v>34.659999999999997</v>
      </c>
      <c r="AA26" s="10">
        <v>34.799999999999997</v>
      </c>
      <c r="AB26" s="94">
        <v>5054300</v>
      </c>
      <c r="AC26" s="10">
        <v>34.799999999999997</v>
      </c>
      <c r="AD26" s="2">
        <f t="shared" si="0"/>
        <v>0.35000000000000142</v>
      </c>
      <c r="AE26" s="137">
        <f t="shared" si="1"/>
        <v>-5.9982862039417162E-3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35.51</v>
      </c>
      <c r="Y27" s="10">
        <v>35.64</v>
      </c>
      <c r="Z27" s="10">
        <v>34.92</v>
      </c>
      <c r="AA27" s="10">
        <v>35.01</v>
      </c>
      <c r="AB27" s="94">
        <v>7782300</v>
      </c>
      <c r="AC27" s="10">
        <v>35.01</v>
      </c>
      <c r="AD27" s="2">
        <f t="shared" si="0"/>
        <v>0.71999999999999886</v>
      </c>
      <c r="AE27" s="137">
        <f t="shared" si="1"/>
        <v>-2.8555111364947372E-4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35.25</v>
      </c>
      <c r="Y28" s="10">
        <v>35.479999999999997</v>
      </c>
      <c r="Z28" s="10">
        <v>34.86</v>
      </c>
      <c r="AA28" s="10">
        <v>35.020000000000003</v>
      </c>
      <c r="AB28" s="94">
        <v>6448700</v>
      </c>
      <c r="AC28" s="10">
        <v>35.020000000000003</v>
      </c>
      <c r="AD28" s="2">
        <f t="shared" si="0"/>
        <v>0.61999999999999744</v>
      </c>
      <c r="AE28" s="137" t="e">
        <f t="shared" si="1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42794</v>
      </c>
      <c r="X29" s="10" t="s">
        <v>350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42793</v>
      </c>
      <c r="X30" s="10">
        <v>35.4</v>
      </c>
      <c r="Y30" s="10">
        <v>35.880000000000003</v>
      </c>
      <c r="Z30" s="10">
        <v>35.22</v>
      </c>
      <c r="AA30" s="10">
        <v>35.75</v>
      </c>
      <c r="AB30" s="94">
        <v>5735100</v>
      </c>
      <c r="AC30" s="10">
        <v>35.409999999999997</v>
      </c>
      <c r="AD30" s="2">
        <f t="shared" si="0"/>
        <v>0.66000000000000369</v>
      </c>
      <c r="AE30" s="137">
        <f t="shared" si="1"/>
        <v>1.0559360730593603E-2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42790</v>
      </c>
      <c r="X31" s="10">
        <v>35.799999999999997</v>
      </c>
      <c r="Y31" s="10">
        <v>35.909999999999997</v>
      </c>
      <c r="Z31" s="10">
        <v>35.270000000000003</v>
      </c>
      <c r="AA31" s="10">
        <v>35.380000000000003</v>
      </c>
      <c r="AB31" s="94">
        <v>6115400</v>
      </c>
      <c r="AC31" s="10">
        <v>35.04</v>
      </c>
      <c r="AD31" s="2">
        <f t="shared" si="0"/>
        <v>0.63999999999999346</v>
      </c>
      <c r="AE31" s="137">
        <f t="shared" si="1"/>
        <v>-1.2401352874858995E-2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42789</v>
      </c>
      <c r="X32" s="10">
        <v>35.83</v>
      </c>
      <c r="Y32" s="10">
        <v>36.200000000000003</v>
      </c>
      <c r="Z32" s="10">
        <v>35.67</v>
      </c>
      <c r="AA32" s="10">
        <v>35.82</v>
      </c>
      <c r="AB32" s="94">
        <v>6348800</v>
      </c>
      <c r="AC32" s="10">
        <v>35.479999999999997</v>
      </c>
      <c r="AD32" s="2">
        <f t="shared" si="0"/>
        <v>0.53000000000000114</v>
      </c>
      <c r="AE32" s="137">
        <f t="shared" si="1"/>
        <v>-4.2099354476565765E-3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36.5</v>
      </c>
      <c r="Y33" s="10">
        <v>36.69</v>
      </c>
      <c r="Z33" s="10">
        <v>35.96</v>
      </c>
      <c r="AA33" s="10">
        <v>35.97</v>
      </c>
      <c r="AB33" s="94">
        <v>6933500</v>
      </c>
      <c r="AC33" s="10">
        <v>35.630000000000003</v>
      </c>
      <c r="AD33" s="2">
        <f t="shared" si="0"/>
        <v>0.72999999999999687</v>
      </c>
      <c r="AE33" s="137">
        <f t="shared" si="1"/>
        <v>-1.845730027548198E-2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37.47</v>
      </c>
      <c r="Y34" s="10">
        <v>37.94</v>
      </c>
      <c r="Z34" s="10">
        <v>36.1</v>
      </c>
      <c r="AA34" s="10">
        <v>36.65</v>
      </c>
      <c r="AB34" s="94">
        <v>25866500</v>
      </c>
      <c r="AC34" s="10">
        <v>36.299999999999997</v>
      </c>
      <c r="AD34" s="2">
        <f t="shared" si="0"/>
        <v>1.8399999999999963</v>
      </c>
      <c r="AE34" s="137">
        <f t="shared" si="1"/>
        <v>4.1009463722397443E-2</v>
      </c>
    </row>
    <row r="35" spans="1:31" x14ac:dyDescent="0.25">
      <c r="W35" s="132">
        <v>42783</v>
      </c>
      <c r="X35" s="10">
        <v>35.82</v>
      </c>
      <c r="Y35" s="10">
        <v>36.01</v>
      </c>
      <c r="Z35" s="10">
        <v>35.17</v>
      </c>
      <c r="AA35" s="10">
        <v>35.200000000000003</v>
      </c>
      <c r="AB35" s="94">
        <v>7883800</v>
      </c>
      <c r="AC35" s="10">
        <v>34.869999999999997</v>
      </c>
      <c r="AD35" s="2">
        <f t="shared" si="0"/>
        <v>0.83999999999999631</v>
      </c>
      <c r="AE35" s="137">
        <f t="shared" si="1"/>
        <v>-1.6915703411333527E-2</v>
      </c>
    </row>
    <row r="36" spans="1:31" x14ac:dyDescent="0.25">
      <c r="L36" t="s">
        <v>214</v>
      </c>
      <c r="M36" s="2">
        <f>M50+K50-F50</f>
        <v>0</v>
      </c>
      <c r="W36" s="132">
        <v>42782</v>
      </c>
      <c r="X36" s="10">
        <v>36.4</v>
      </c>
      <c r="Y36" s="10">
        <v>36.590000000000003</v>
      </c>
      <c r="Z36" s="10">
        <v>35.520000000000003</v>
      </c>
      <c r="AA36" s="10">
        <v>35.81</v>
      </c>
      <c r="AB36" s="94">
        <v>14532800</v>
      </c>
      <c r="AC36" s="10">
        <v>35.47</v>
      </c>
      <c r="AD36" s="2">
        <f t="shared" si="0"/>
        <v>1.0700000000000003</v>
      </c>
      <c r="AE36" s="137">
        <f t="shared" si="1"/>
        <v>-2.6084568918176898E-2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34.94</v>
      </c>
      <c r="Y37" s="10">
        <v>37.020000000000003</v>
      </c>
      <c r="Z37" s="10">
        <v>34.92</v>
      </c>
      <c r="AA37" s="10">
        <v>36.770000000000003</v>
      </c>
      <c r="AB37" s="94">
        <v>21671000</v>
      </c>
      <c r="AC37" s="10">
        <v>36.42</v>
      </c>
      <c r="AD37" s="2">
        <f t="shared" si="0"/>
        <v>2.1000000000000014</v>
      </c>
      <c r="AE37" s="137">
        <f t="shared" si="1"/>
        <v>5.3514608041654643E-2</v>
      </c>
    </row>
    <row r="38" spans="1:31" x14ac:dyDescent="0.25">
      <c r="A38" s="387" t="s">
        <v>349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42780</v>
      </c>
      <c r="X38" s="10">
        <v>33.83</v>
      </c>
      <c r="Y38" s="10">
        <v>35.08</v>
      </c>
      <c r="Z38" s="10">
        <v>33.65</v>
      </c>
      <c r="AA38" s="10">
        <v>34.9</v>
      </c>
      <c r="AB38" s="94">
        <v>16688100</v>
      </c>
      <c r="AC38" s="10">
        <v>34.57</v>
      </c>
      <c r="AD38" s="2">
        <f t="shared" si="0"/>
        <v>1.4299999999999997</v>
      </c>
      <c r="AE38" s="137">
        <f t="shared" si="1"/>
        <v>2.6425178147268413E-2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42779</v>
      </c>
      <c r="X39" s="10">
        <v>33.43</v>
      </c>
      <c r="Y39" s="10">
        <v>34.950000000000003</v>
      </c>
      <c r="Z39" s="10">
        <v>33.25</v>
      </c>
      <c r="AA39" s="10">
        <v>34</v>
      </c>
      <c r="AB39" s="94">
        <v>22869900</v>
      </c>
      <c r="AC39" s="10">
        <v>33.68</v>
      </c>
      <c r="AD39" s="2">
        <f t="shared" si="0"/>
        <v>1.7000000000000028</v>
      </c>
      <c r="AE39" s="137">
        <f t="shared" si="1"/>
        <v>5.6461731493099077E-2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42776</v>
      </c>
      <c r="X40" s="10">
        <v>32</v>
      </c>
      <c r="Y40" s="10">
        <v>32.5</v>
      </c>
      <c r="Z40" s="10">
        <v>31.92</v>
      </c>
      <c r="AA40" s="10">
        <v>32.19</v>
      </c>
      <c r="AB40" s="94">
        <v>13823800</v>
      </c>
      <c r="AC40" s="10">
        <v>31.88</v>
      </c>
      <c r="AD40" s="2">
        <f t="shared" si="0"/>
        <v>0.57999999999999829</v>
      </c>
      <c r="AE40" s="137">
        <f t="shared" si="1"/>
        <v>-1.8785222291798354E-3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32.380000000000003</v>
      </c>
      <c r="Y41" s="10">
        <v>32.85</v>
      </c>
      <c r="Z41" s="10">
        <v>32.19</v>
      </c>
      <c r="AA41" s="10">
        <v>32.25</v>
      </c>
      <c r="AB41" s="94">
        <v>9257600</v>
      </c>
      <c r="AC41" s="10">
        <v>31.94</v>
      </c>
      <c r="AD41" s="2">
        <f t="shared" si="0"/>
        <v>0.66000000000000369</v>
      </c>
      <c r="AE41" s="137">
        <f t="shared" si="1"/>
        <v>-4.0536326785156618E-3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>
        <v>42774</v>
      </c>
      <c r="X42" s="10">
        <v>32.200000000000003</v>
      </c>
      <c r="Y42" s="10">
        <v>32.96</v>
      </c>
      <c r="Z42" s="10">
        <v>31.9</v>
      </c>
      <c r="AA42" s="10">
        <v>32.380000000000003</v>
      </c>
      <c r="AB42" s="94">
        <v>15233600</v>
      </c>
      <c r="AC42" s="10">
        <v>32.07</v>
      </c>
      <c r="AD42" s="2">
        <f t="shared" si="0"/>
        <v>1.0600000000000023</v>
      </c>
      <c r="AE42" s="137">
        <f t="shared" si="1"/>
        <v>5.9598494353827469E-3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35.266000000000005</v>
      </c>
      <c r="Q43" s="34"/>
      <c r="R43" s="34"/>
      <c r="T43" s="127" t="s">
        <v>98</v>
      </c>
      <c r="U43" s="97">
        <v>32</v>
      </c>
      <c r="W43" s="132">
        <v>42773</v>
      </c>
      <c r="X43" s="10">
        <v>33.5</v>
      </c>
      <c r="Y43" s="10">
        <v>33.520000000000003</v>
      </c>
      <c r="Z43" s="10">
        <v>32.08</v>
      </c>
      <c r="AA43" s="10">
        <v>32.19</v>
      </c>
      <c r="AB43" s="94">
        <v>35906700</v>
      </c>
      <c r="AC43" s="10">
        <v>31.88</v>
      </c>
      <c r="AD43" s="2">
        <f t="shared" si="0"/>
        <v>1.4400000000000048</v>
      </c>
      <c r="AE43" s="137">
        <f t="shared" si="1"/>
        <v>-6.2904174015285252E-2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34.945400000000006</v>
      </c>
      <c r="Q44" s="34"/>
      <c r="R44" s="34"/>
      <c r="T44" s="92" t="s">
        <v>99</v>
      </c>
      <c r="U44" s="87">
        <v>32.01</v>
      </c>
      <c r="W44" s="132">
        <v>42772</v>
      </c>
      <c r="X44" s="10">
        <v>34.200000000000003</v>
      </c>
      <c r="Y44" s="10">
        <v>34.49</v>
      </c>
      <c r="Z44" s="10">
        <v>34.01</v>
      </c>
      <c r="AA44" s="10">
        <v>34.35</v>
      </c>
      <c r="AB44" s="94">
        <v>5628700</v>
      </c>
      <c r="AC44" s="10">
        <v>34.020000000000003</v>
      </c>
      <c r="AD44" s="2">
        <f t="shared" si="0"/>
        <v>0.48000000000000398</v>
      </c>
      <c r="AE44" s="137">
        <f t="shared" si="1"/>
        <v>-2.6385224274405594E-3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34.624800000000008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34.479999999999997</v>
      </c>
      <c r="Y45" s="10">
        <v>34.58</v>
      </c>
      <c r="Z45" s="10">
        <v>34.01</v>
      </c>
      <c r="AA45" s="10">
        <v>34.44</v>
      </c>
      <c r="AB45" s="94">
        <v>7294100</v>
      </c>
      <c r="AC45" s="10">
        <v>34.11</v>
      </c>
      <c r="AD45" s="2">
        <f t="shared" si="0"/>
        <v>0.57000000000000028</v>
      </c>
      <c r="AE45" s="137">
        <f t="shared" si="1"/>
        <v>7.3833431777909908E-3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34.304200000000002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34.299999999999997</v>
      </c>
      <c r="Y46" s="10">
        <v>34.53</v>
      </c>
      <c r="Z46" s="10">
        <v>33.950000000000003</v>
      </c>
      <c r="AA46" s="10">
        <v>34.19</v>
      </c>
      <c r="AB46" s="94">
        <v>10763700</v>
      </c>
      <c r="AC46" s="10">
        <v>33.86</v>
      </c>
      <c r="AD46" s="2">
        <f t="shared" si="0"/>
        <v>0.57999999999999829</v>
      </c>
      <c r="AE46" s="137">
        <f t="shared" si="1"/>
        <v>-1.4551804423748593E-2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33.983600000000003</v>
      </c>
      <c r="Q47" s="82"/>
      <c r="R47" s="34"/>
      <c r="T47" s="92" t="s">
        <v>102</v>
      </c>
      <c r="U47" s="87">
        <v>40.04</v>
      </c>
      <c r="W47" s="132">
        <v>42767</v>
      </c>
      <c r="X47" s="10">
        <v>34.200000000000003</v>
      </c>
      <c r="Y47" s="10">
        <v>34.76</v>
      </c>
      <c r="Z47" s="10">
        <v>33.71</v>
      </c>
      <c r="AA47" s="10">
        <v>34.69</v>
      </c>
      <c r="AB47" s="94">
        <v>17253400</v>
      </c>
      <c r="AC47" s="10">
        <v>34.36</v>
      </c>
      <c r="AD47" s="2">
        <f t="shared" si="0"/>
        <v>1.0499999999999972</v>
      </c>
      <c r="AE47" s="137">
        <f t="shared" si="1"/>
        <v>3.7752944729688931E-2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33.663000000000004</v>
      </c>
      <c r="Q48" s="82"/>
      <c r="R48" s="34"/>
      <c r="T48" s="92" t="s">
        <v>103</v>
      </c>
      <c r="U48" s="87">
        <v>0.55986800000000003</v>
      </c>
      <c r="W48" s="132">
        <v>42766</v>
      </c>
      <c r="X48" s="10">
        <v>32.35</v>
      </c>
      <c r="Y48" s="10">
        <v>33.69</v>
      </c>
      <c r="Z48" s="10">
        <v>32.19</v>
      </c>
      <c r="AA48" s="10">
        <v>33.43</v>
      </c>
      <c r="AB48" s="94">
        <v>36904000</v>
      </c>
      <c r="AC48" s="10">
        <v>33.11</v>
      </c>
      <c r="AD48" s="2">
        <f t="shared" si="0"/>
        <v>1.5</v>
      </c>
      <c r="AE48" s="137">
        <f t="shared" si="1"/>
        <v>-3.1588183679438386E-2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33.342400000000005</v>
      </c>
      <c r="Q49" s="82"/>
      <c r="R49" s="34"/>
      <c r="T49" s="92" t="s">
        <v>104</v>
      </c>
      <c r="U49" s="87" t="s">
        <v>129</v>
      </c>
      <c r="W49" s="132">
        <v>42765</v>
      </c>
      <c r="X49" s="10">
        <v>34.479999999999997</v>
      </c>
      <c r="Y49" s="10">
        <v>34.99</v>
      </c>
      <c r="Z49" s="10">
        <v>34.200000000000003</v>
      </c>
      <c r="AA49" s="10">
        <v>34.520000000000003</v>
      </c>
      <c r="AB49" s="94">
        <v>7659700</v>
      </c>
      <c r="AC49" s="10">
        <v>34.19</v>
      </c>
      <c r="AD49" s="2">
        <f t="shared" si="0"/>
        <v>0.78999999999999915</v>
      </c>
      <c r="AE49" s="137">
        <f t="shared" si="1"/>
        <v>-2.0431990659661725E-3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33.021800000000006</v>
      </c>
      <c r="Q50" s="82"/>
      <c r="R50" s="34"/>
      <c r="T50" s="92"/>
      <c r="U50" s="87"/>
      <c r="W50" s="132">
        <v>42762</v>
      </c>
      <c r="X50" s="10">
        <v>34.049999999999997</v>
      </c>
      <c r="Y50" s="10">
        <v>34.770000000000003</v>
      </c>
      <c r="Z50" s="10">
        <v>34.01</v>
      </c>
      <c r="AA50" s="10">
        <v>34.590000000000003</v>
      </c>
      <c r="AB50" s="94">
        <v>10950900</v>
      </c>
      <c r="AC50" s="10">
        <v>34.26</v>
      </c>
      <c r="AD50" s="2">
        <f t="shared" si="0"/>
        <v>0.76000000000000512</v>
      </c>
      <c r="AE50" s="137">
        <f t="shared" si="1"/>
        <v>1.9339482296935495E-2</v>
      </c>
    </row>
    <row r="51" spans="1:31" x14ac:dyDescent="0.25">
      <c r="G51" s="2"/>
      <c r="O51" s="82">
        <v>1.02</v>
      </c>
      <c r="P51" s="82">
        <f t="shared" si="2"/>
        <v>32.7012</v>
      </c>
      <c r="Q51" s="82"/>
      <c r="R51" s="34"/>
      <c r="T51" s="92" t="s">
        <v>105</v>
      </c>
      <c r="U51" s="87" t="s">
        <v>748</v>
      </c>
      <c r="W51" s="132">
        <v>42761</v>
      </c>
      <c r="X51" s="10">
        <v>33.9</v>
      </c>
      <c r="Y51" s="10">
        <v>34.21</v>
      </c>
      <c r="Z51" s="10">
        <v>33.58</v>
      </c>
      <c r="AA51" s="10">
        <v>33.93</v>
      </c>
      <c r="AB51" s="94">
        <v>10699100</v>
      </c>
      <c r="AC51" s="10">
        <v>33.61</v>
      </c>
      <c r="AD51" s="2">
        <f t="shared" si="0"/>
        <v>0.63000000000000256</v>
      </c>
      <c r="AE51" s="137">
        <f t="shared" si="1"/>
        <v>7.494004796163134E-3</v>
      </c>
    </row>
    <row r="52" spans="1:31" x14ac:dyDescent="0.25">
      <c r="O52" s="82">
        <v>1.01</v>
      </c>
      <c r="P52" s="82">
        <f t="shared" si="2"/>
        <v>32.380600000000001</v>
      </c>
      <c r="Q52" s="82"/>
      <c r="R52" s="34"/>
      <c r="T52" s="92" t="s">
        <v>106</v>
      </c>
      <c r="U52" s="87" t="s">
        <v>559</v>
      </c>
      <c r="W52" s="132">
        <v>42760</v>
      </c>
      <c r="X52" s="10">
        <v>32.68</v>
      </c>
      <c r="Y52" s="10">
        <v>33.99</v>
      </c>
      <c r="Z52" s="10">
        <v>32.619999999999997</v>
      </c>
      <c r="AA52" s="10">
        <v>33.68</v>
      </c>
      <c r="AB52" s="94">
        <v>12863700</v>
      </c>
      <c r="AC52" s="10">
        <v>33.36</v>
      </c>
      <c r="AD52" s="2">
        <f t="shared" si="0"/>
        <v>1.3700000000000045</v>
      </c>
      <c r="AE52" s="137">
        <f t="shared" si="1"/>
        <v>3.3137194177764062E-2</v>
      </c>
    </row>
    <row r="53" spans="1:31" x14ac:dyDescent="0.25">
      <c r="O53" s="82">
        <v>1</v>
      </c>
      <c r="P53" s="82">
        <f t="shared" si="2"/>
        <v>32.06</v>
      </c>
      <c r="Q53" s="82"/>
      <c r="R53" s="34"/>
      <c r="T53" s="92" t="s">
        <v>107</v>
      </c>
      <c r="U53" s="89">
        <v>4571990</v>
      </c>
      <c r="W53" s="132">
        <v>42759</v>
      </c>
      <c r="X53" s="10">
        <v>32.79</v>
      </c>
      <c r="Y53" s="10">
        <v>32.94</v>
      </c>
      <c r="Z53" s="10">
        <v>32.340000000000003</v>
      </c>
      <c r="AA53" s="10">
        <v>32.6</v>
      </c>
      <c r="AB53" s="94">
        <v>10457300</v>
      </c>
      <c r="AC53" s="10">
        <v>32.29</v>
      </c>
      <c r="AD53" s="2">
        <f t="shared" si="0"/>
        <v>0.59999999999999432</v>
      </c>
      <c r="AE53" s="137">
        <f t="shared" si="1"/>
        <v>-3.395061728395099E-3</v>
      </c>
    </row>
    <row r="54" spans="1:31" x14ac:dyDescent="0.25">
      <c r="O54" s="82">
        <v>0.99</v>
      </c>
      <c r="P54" s="82">
        <f t="shared" si="2"/>
        <v>31.739400000000003</v>
      </c>
      <c r="Q54" s="82"/>
      <c r="R54" s="34"/>
      <c r="T54" s="92" t="s">
        <v>110</v>
      </c>
      <c r="U54" s="89">
        <v>10548200</v>
      </c>
      <c r="W54" s="132">
        <v>42758</v>
      </c>
      <c r="X54" s="10">
        <v>33.08</v>
      </c>
      <c r="Y54" s="10">
        <v>33.1</v>
      </c>
      <c r="Z54" s="10">
        <v>32.11</v>
      </c>
      <c r="AA54" s="10">
        <v>32.71</v>
      </c>
      <c r="AB54" s="94">
        <v>14135000</v>
      </c>
      <c r="AC54" s="10">
        <v>32.4</v>
      </c>
      <c r="AD54" s="2">
        <f t="shared" si="0"/>
        <v>0.99000000000000199</v>
      </c>
      <c r="AE54" s="137">
        <f t="shared" si="1"/>
        <v>-1.5496809480400997E-2</v>
      </c>
    </row>
    <row r="55" spans="1:31" x14ac:dyDescent="0.25">
      <c r="O55" s="82">
        <v>0.98</v>
      </c>
      <c r="P55" s="82">
        <f t="shared" si="2"/>
        <v>31.418800000000001</v>
      </c>
      <c r="Q55" s="82"/>
      <c r="T55" s="92" t="s">
        <v>108</v>
      </c>
      <c r="U55" s="87" t="s">
        <v>749</v>
      </c>
      <c r="W55" s="132">
        <v>42755</v>
      </c>
      <c r="X55" s="10">
        <v>33.42</v>
      </c>
      <c r="Y55" s="10">
        <v>33.57</v>
      </c>
      <c r="Z55" s="10">
        <v>33.159999999999997</v>
      </c>
      <c r="AA55" s="10">
        <v>33.229999999999997</v>
      </c>
      <c r="AB55" s="94">
        <v>8444300</v>
      </c>
      <c r="AC55" s="10">
        <v>32.909999999999997</v>
      </c>
      <c r="AD55" s="2">
        <f t="shared" si="0"/>
        <v>0.41000000000000369</v>
      </c>
      <c r="AE55" s="137">
        <f t="shared" si="1"/>
        <v>-7.2398190045249722E-3</v>
      </c>
    </row>
    <row r="56" spans="1:31" x14ac:dyDescent="0.25">
      <c r="O56" s="82">
        <v>0.97</v>
      </c>
      <c r="P56" s="82">
        <f t="shared" si="2"/>
        <v>31.098200000000002</v>
      </c>
      <c r="Q56" s="82"/>
      <c r="T56" s="92" t="s">
        <v>111</v>
      </c>
      <c r="U56" s="87">
        <v>456.14</v>
      </c>
      <c r="W56" s="132">
        <v>42754</v>
      </c>
      <c r="X56" s="10">
        <v>33.979999999999997</v>
      </c>
      <c r="Y56" s="10">
        <v>34.090000000000003</v>
      </c>
      <c r="Z56" s="10">
        <v>33.46</v>
      </c>
      <c r="AA56" s="10">
        <v>33.47</v>
      </c>
      <c r="AB56" s="94">
        <v>7498400</v>
      </c>
      <c r="AC56" s="10">
        <v>33.15</v>
      </c>
      <c r="AD56" s="2">
        <f t="shared" si="0"/>
        <v>0.63000000000000256</v>
      </c>
      <c r="AE56" s="137">
        <f t="shared" si="1"/>
        <v>-1.8650088809946785E-2</v>
      </c>
    </row>
    <row r="57" spans="1:31" x14ac:dyDescent="0.25">
      <c r="O57" s="82">
        <v>0.96</v>
      </c>
      <c r="P57" s="82">
        <f t="shared" si="2"/>
        <v>30.7776</v>
      </c>
      <c r="Q57" s="82"/>
      <c r="T57" s="92" t="s">
        <v>112</v>
      </c>
      <c r="U57" s="87">
        <v>7.0000000000000007E-2</v>
      </c>
      <c r="W57" s="132">
        <v>42753</v>
      </c>
      <c r="X57" s="10">
        <v>33.9</v>
      </c>
      <c r="Y57" s="10">
        <v>34.200000000000003</v>
      </c>
      <c r="Z57" s="10">
        <v>33.729999999999997</v>
      </c>
      <c r="AA57" s="10">
        <v>34.1</v>
      </c>
      <c r="AB57" s="94">
        <v>10017900</v>
      </c>
      <c r="AC57" s="10">
        <v>33.78</v>
      </c>
      <c r="AD57" s="2">
        <f t="shared" si="0"/>
        <v>0.47000000000000597</v>
      </c>
      <c r="AE57" s="137">
        <f t="shared" si="1"/>
        <v>1.046963804965606E-2</v>
      </c>
    </row>
    <row r="58" spans="1:31" x14ac:dyDescent="0.25">
      <c r="O58" s="82">
        <v>0.95</v>
      </c>
      <c r="P58" s="82">
        <f t="shared" si="2"/>
        <v>30.457000000000001</v>
      </c>
      <c r="Q58" s="82"/>
      <c r="T58" s="92" t="s">
        <v>109</v>
      </c>
      <c r="U58" s="87" t="s">
        <v>625</v>
      </c>
      <c r="W58" s="132">
        <v>42752</v>
      </c>
      <c r="X58" s="10">
        <v>34.049999999999997</v>
      </c>
      <c r="Y58" s="10">
        <v>34.119999999999997</v>
      </c>
      <c r="Z58" s="10">
        <v>33.619999999999997</v>
      </c>
      <c r="AA58" s="10">
        <v>33.75</v>
      </c>
      <c r="AB58" s="94">
        <v>9978900</v>
      </c>
      <c r="AC58" s="10">
        <v>33.43</v>
      </c>
      <c r="AD58" s="2">
        <f t="shared" si="0"/>
        <v>0.5</v>
      </c>
      <c r="AE58" s="137">
        <f t="shared" si="1"/>
        <v>-6.5378900445764998E-3</v>
      </c>
    </row>
    <row r="59" spans="1:31" x14ac:dyDescent="0.25">
      <c r="O59" s="82">
        <v>0.94</v>
      </c>
      <c r="P59" s="82">
        <f t="shared" si="2"/>
        <v>30.136400000000002</v>
      </c>
      <c r="Q59" s="82"/>
      <c r="W59" s="132">
        <v>42748</v>
      </c>
      <c r="X59" s="10">
        <v>34.25</v>
      </c>
      <c r="Y59" s="10">
        <v>34.47</v>
      </c>
      <c r="Z59" s="10">
        <v>33.86</v>
      </c>
      <c r="AA59" s="10">
        <v>33.97</v>
      </c>
      <c r="AB59" s="94">
        <v>12592100</v>
      </c>
      <c r="AC59" s="10">
        <v>33.65</v>
      </c>
      <c r="AD59" s="2">
        <f t="shared" si="0"/>
        <v>0.60999999999999943</v>
      </c>
      <c r="AE59" s="137">
        <f t="shared" si="1"/>
        <v>8.9232599643063182E-4</v>
      </c>
    </row>
    <row r="60" spans="1:31" x14ac:dyDescent="0.25">
      <c r="O60" s="82">
        <v>0.93</v>
      </c>
      <c r="P60" s="82">
        <f t="shared" si="2"/>
        <v>29.815800000000003</v>
      </c>
      <c r="Q60" s="82"/>
      <c r="W60" s="132">
        <v>42747</v>
      </c>
      <c r="X60" s="10">
        <v>34.270000000000003</v>
      </c>
      <c r="Y60" s="10">
        <v>34.69</v>
      </c>
      <c r="Z60" s="10">
        <v>33.93</v>
      </c>
      <c r="AA60" s="10">
        <v>33.94</v>
      </c>
      <c r="AB60" s="94">
        <v>10755500</v>
      </c>
      <c r="AC60" s="10">
        <v>33.619999999999997</v>
      </c>
      <c r="AD60" s="2">
        <f t="shared" si="0"/>
        <v>0.75999999999999801</v>
      </c>
      <c r="AE60" s="137">
        <f t="shared" si="1"/>
        <v>-9.7201767304861963E-3</v>
      </c>
    </row>
    <row r="61" spans="1:31" x14ac:dyDescent="0.25">
      <c r="O61" s="82">
        <v>0.92</v>
      </c>
      <c r="P61" s="82">
        <f t="shared" si="2"/>
        <v>29.495200000000004</v>
      </c>
      <c r="Q61" s="82"/>
      <c r="W61" s="132">
        <v>42746</v>
      </c>
      <c r="X61" s="10">
        <v>35.159999999999997</v>
      </c>
      <c r="Y61" s="10">
        <v>35.49</v>
      </c>
      <c r="Z61" s="10">
        <v>33.56</v>
      </c>
      <c r="AA61" s="10">
        <v>34.28</v>
      </c>
      <c r="AB61" s="94">
        <v>15639600</v>
      </c>
      <c r="AC61" s="10">
        <v>33.950000000000003</v>
      </c>
      <c r="AD61" s="2">
        <f t="shared" si="0"/>
        <v>1.9299999999999997</v>
      </c>
      <c r="AE61" s="137">
        <f t="shared" si="1"/>
        <v>-2.6383710926297543E-2</v>
      </c>
    </row>
    <row r="62" spans="1:31" x14ac:dyDescent="0.25">
      <c r="O62" s="82">
        <v>0.91</v>
      </c>
      <c r="P62" s="82">
        <f t="shared" si="2"/>
        <v>29.174600000000002</v>
      </c>
      <c r="Q62" s="82"/>
      <c r="W62" s="132">
        <v>42745</v>
      </c>
      <c r="X62" s="10">
        <v>35.049999999999997</v>
      </c>
      <c r="Y62" s="10">
        <v>35.26</v>
      </c>
      <c r="Z62" s="10">
        <v>34.6</v>
      </c>
      <c r="AA62" s="10">
        <v>35.200000000000003</v>
      </c>
      <c r="AB62" s="94">
        <v>11956900</v>
      </c>
      <c r="AC62" s="10">
        <v>34.869999999999997</v>
      </c>
      <c r="AD62" s="2">
        <f t="shared" si="0"/>
        <v>0.65999999999999659</v>
      </c>
      <c r="AE62" s="137">
        <f t="shared" si="1"/>
        <v>4.0310970342642971E-3</v>
      </c>
    </row>
    <row r="63" spans="1:31" x14ac:dyDescent="0.25">
      <c r="O63" s="82">
        <v>0.9</v>
      </c>
      <c r="P63" s="82">
        <f t="shared" si="2"/>
        <v>28.854000000000003</v>
      </c>
      <c r="Q63" s="82"/>
      <c r="W63" s="132">
        <v>42744</v>
      </c>
      <c r="X63" s="10">
        <v>35.15</v>
      </c>
      <c r="Y63" s="10">
        <v>35.44</v>
      </c>
      <c r="Z63" s="10">
        <v>34.93</v>
      </c>
      <c r="AA63" s="10">
        <v>35.06</v>
      </c>
      <c r="AB63" s="94">
        <v>11731200</v>
      </c>
      <c r="AC63" s="10">
        <v>34.729999999999997</v>
      </c>
      <c r="AD63" s="2">
        <f t="shared" si="0"/>
        <v>0.50999999999999801</v>
      </c>
      <c r="AE63" s="137">
        <f t="shared" si="1"/>
        <v>-1.1504170261721347E-3</v>
      </c>
    </row>
    <row r="64" spans="1:31" x14ac:dyDescent="0.25">
      <c r="O64" s="34"/>
      <c r="W64" s="132">
        <v>42741</v>
      </c>
      <c r="X64" s="10">
        <v>36.9</v>
      </c>
      <c r="Y64" s="10">
        <v>36.979999999999997</v>
      </c>
      <c r="Z64" s="10">
        <v>35</v>
      </c>
      <c r="AA64" s="10">
        <v>35.1</v>
      </c>
      <c r="AB64" s="94">
        <v>33846500</v>
      </c>
      <c r="AC64" s="10">
        <v>34.770000000000003</v>
      </c>
      <c r="AD64" s="2">
        <f t="shared" si="0"/>
        <v>1.9799999999999969</v>
      </c>
      <c r="AE64" s="137">
        <f t="shared" si="1"/>
        <v>-7.5265957446808418E-2</v>
      </c>
    </row>
    <row r="65" spans="15:31" x14ac:dyDescent="0.25">
      <c r="W65" s="132">
        <v>42740</v>
      </c>
      <c r="X65" s="10">
        <v>37.96</v>
      </c>
      <c r="Y65" s="10">
        <v>38.15</v>
      </c>
      <c r="Z65" s="10">
        <v>37.29</v>
      </c>
      <c r="AA65" s="10">
        <v>37.96</v>
      </c>
      <c r="AB65" s="94">
        <v>4983700</v>
      </c>
      <c r="AC65" s="10">
        <v>37.6</v>
      </c>
      <c r="AD65" s="2">
        <f t="shared" si="0"/>
        <v>0.85999999999999943</v>
      </c>
      <c r="AE65" s="137">
        <f t="shared" si="1"/>
        <v>5.8855002675226586E-3</v>
      </c>
    </row>
    <row r="66" spans="15:31" x14ac:dyDescent="0.25">
      <c r="W66" s="132">
        <v>42739</v>
      </c>
      <c r="X66" s="10">
        <v>38.06</v>
      </c>
      <c r="Y66" s="10">
        <v>38.31</v>
      </c>
      <c r="Z66" s="10">
        <v>37.58</v>
      </c>
      <c r="AA66" s="10">
        <v>37.74</v>
      </c>
      <c r="AB66" s="94">
        <v>6624700</v>
      </c>
      <c r="AC66" s="10">
        <v>37.380000000000003</v>
      </c>
      <c r="AD66" s="2">
        <f t="shared" si="0"/>
        <v>0.73000000000000398</v>
      </c>
      <c r="AE66" s="137">
        <f t="shared" si="1"/>
        <v>7.0043103448276245E-3</v>
      </c>
    </row>
    <row r="67" spans="15:31" x14ac:dyDescent="0.25">
      <c r="W67" s="132">
        <v>42738</v>
      </c>
      <c r="X67" s="10">
        <v>36.69</v>
      </c>
      <c r="Y67" s="10">
        <v>37.479999999999997</v>
      </c>
      <c r="Z67" s="10">
        <v>36.450000000000003</v>
      </c>
      <c r="AA67" s="10">
        <v>37.479999999999997</v>
      </c>
      <c r="AB67" s="94">
        <v>6946200</v>
      </c>
      <c r="AC67" s="10">
        <v>37.119999999999997</v>
      </c>
      <c r="AD67" s="2">
        <f>Y67-Z67</f>
        <v>1.029999999999994</v>
      </c>
      <c r="AE67" s="137">
        <f>AC67/AC68-1</f>
        <v>3.3695349484823112E-2</v>
      </c>
    </row>
    <row r="68" spans="15:31" x14ac:dyDescent="0.25">
      <c r="W68" s="132">
        <v>42734</v>
      </c>
      <c r="X68" s="10">
        <v>36</v>
      </c>
      <c r="Y68" s="10">
        <v>36.43</v>
      </c>
      <c r="Z68" s="10">
        <v>35.92</v>
      </c>
      <c r="AA68" s="10">
        <v>36.25</v>
      </c>
      <c r="AB68" s="94">
        <v>4944800</v>
      </c>
      <c r="AC68" s="10">
        <v>35.909999999999997</v>
      </c>
      <c r="AD68" s="2">
        <f>Y68-Z68</f>
        <v>0.50999999999999801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7" priority="31">
      <formula>F25&gt;0</formula>
    </cfRule>
    <cfRule type="expression" dxfId="156" priority="32">
      <formula>F25&lt;0</formula>
    </cfRule>
  </conditionalFormatting>
  <conditionalFormatting sqref="H25:H27">
    <cfRule type="expression" dxfId="155" priority="29">
      <formula>H25&gt;0</formula>
    </cfRule>
    <cfRule type="expression" dxfId="154" priority="30">
      <formula>H25&lt;0</formula>
    </cfRule>
  </conditionalFormatting>
  <conditionalFormatting sqref="H28">
    <cfRule type="expression" dxfId="153" priority="27">
      <formula>H28&gt;0</formula>
    </cfRule>
    <cfRule type="expression" dxfId="152" priority="28">
      <formula>H28&lt;0</formula>
    </cfRule>
  </conditionalFormatting>
  <conditionalFormatting sqref="H29">
    <cfRule type="expression" dxfId="151" priority="25">
      <formula>H29&gt;0</formula>
    </cfRule>
    <cfRule type="expression" dxfId="150" priority="26">
      <formula>H29&lt;0</formula>
    </cfRule>
  </conditionalFormatting>
  <conditionalFormatting sqref="H30:H34">
    <cfRule type="expression" dxfId="149" priority="23">
      <formula>H30&gt;0</formula>
    </cfRule>
    <cfRule type="expression" dxfId="148" priority="24">
      <formula>H30&lt;0</formula>
    </cfRule>
  </conditionalFormatting>
  <conditionalFormatting sqref="F21:F24">
    <cfRule type="expression" dxfId="147" priority="21">
      <formula>F21&gt;0</formula>
    </cfRule>
    <cfRule type="expression" dxfId="146" priority="22">
      <formula>F21&lt;0</formula>
    </cfRule>
  </conditionalFormatting>
  <conditionalFormatting sqref="H21:H24">
    <cfRule type="expression" dxfId="145" priority="19">
      <formula>H21&gt;0</formula>
    </cfRule>
    <cfRule type="expression" dxfId="144" priority="20">
      <formula>H21&lt;0</formula>
    </cfRule>
  </conditionalFormatting>
  <conditionalFormatting sqref="F30:F31">
    <cfRule type="expression" dxfId="143" priority="17">
      <formula>F30&gt;0</formula>
    </cfRule>
    <cfRule type="expression" dxfId="142" priority="18">
      <formula>F30&lt;0</formula>
    </cfRule>
  </conditionalFormatting>
  <conditionalFormatting sqref="I25:I27">
    <cfRule type="expression" dxfId="141" priority="15">
      <formula>I25&gt;0</formula>
    </cfRule>
    <cfRule type="expression" dxfId="140" priority="16">
      <formula>I25&lt;0</formula>
    </cfRule>
  </conditionalFormatting>
  <conditionalFormatting sqref="I28">
    <cfRule type="expression" dxfId="139" priority="13">
      <formula>I28&gt;0</formula>
    </cfRule>
    <cfRule type="expression" dxfId="138" priority="14">
      <formula>I28&lt;0</formula>
    </cfRule>
  </conditionalFormatting>
  <conditionalFormatting sqref="I29">
    <cfRule type="expression" dxfId="137" priority="11">
      <formula>I29&gt;0</formula>
    </cfRule>
    <cfRule type="expression" dxfId="136" priority="12">
      <formula>I29&lt;0</formula>
    </cfRule>
  </conditionalFormatting>
  <conditionalFormatting sqref="I30:I34">
    <cfRule type="expression" dxfId="135" priority="9">
      <formula>I30&gt;0</formula>
    </cfRule>
    <cfRule type="expression" dxfId="134" priority="10">
      <formula>I30&lt;0</formula>
    </cfRule>
  </conditionalFormatting>
  <conditionalFormatting sqref="I21:I24">
    <cfRule type="expression" dxfId="133" priority="7">
      <formula>I21&gt;0</formula>
    </cfRule>
    <cfRule type="expression" dxfId="132" priority="8">
      <formula>I21&lt;0</formula>
    </cfRule>
  </conditionalFormatting>
  <conditionalFormatting sqref="F32">
    <cfRule type="expression" dxfId="131" priority="5">
      <formula>F32&gt;0</formula>
    </cfRule>
    <cfRule type="expression" dxfId="130" priority="6">
      <formula>F32&lt;0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conditionalFormatting sqref="Q7">
    <cfRule type="expression" dxfId="127" priority="3">
      <formula>Q7&gt;0</formula>
    </cfRule>
    <cfRule type="expression" dxfId="12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7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113.2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7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113.2</v>
      </c>
      <c r="R4" s="499">
        <v>1.4E-3</v>
      </c>
      <c r="T4" s="162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7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7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7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7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7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7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7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7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7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7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7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7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7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7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7">
        <f t="shared" si="1"/>
        <v>7.0839311334289778E-3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7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7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7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7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7">
        <f t="shared" si="1"/>
        <v>1.7168157585614185E-3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7">
        <f t="shared" si="1"/>
        <v>-5.1240560949298297E-3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7">
        <f t="shared" si="1"/>
        <v>5.8775657835246076E-3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7">
        <f t="shared" si="1"/>
        <v>-4.0525936599423718E-3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7">
        <f t="shared" si="1"/>
        <v>8.6293032973021599E-3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7">
        <f t="shared" si="1"/>
        <v>-1.2700716683298197E-3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7">
        <f t="shared" si="1"/>
        <v>-8.158085569252016E-4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7">
        <f t="shared" si="1"/>
        <v>5.37683404720668E-3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7">
        <f t="shared" si="1"/>
        <v>-3.5415909916455268E-3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7">
        <f t="shared" si="1"/>
        <v>9.9990909917280213E-4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7">
        <f t="shared" si="1"/>
        <v>-4.5429765582405413E-4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7">
        <f t="shared" si="1"/>
        <v>-5.8711950140004632E-3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7">
        <f t="shared" si="1"/>
        <v>4.8103104011616438E-3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7">
        <f t="shared" si="1"/>
        <v>-1.3595576905646167E-3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7">
        <f t="shared" si="1"/>
        <v>6.2015503875967326E-3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7">
        <f t="shared" si="1"/>
        <v>3.5694673256452258E-3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7">
        <f t="shared" si="1"/>
        <v>-2.1006484610466281E-3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3" t="s">
        <v>78</v>
      </c>
      <c r="P40" s="703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7">
        <f t="shared" si="1"/>
        <v>4.4954128440366503E-3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124.52000000000001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7">
        <f t="shared" si="1"/>
        <v>0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123.38800000000001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7">
        <f t="shared" si="1"/>
        <v>-5.2021538742356155E-3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122.25600000000001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7">
        <f t="shared" si="1"/>
        <v>-6.6183136899365946E-3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121.12400000000001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7">
        <f t="shared" si="1"/>
        <v>-2.8026399059759566E-3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119.992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7">
        <f t="shared" si="1"/>
        <v>-6.1994609164420789E-3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118.86000000000001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7">
        <f t="shared" si="1"/>
        <v>5.8743786714865465E-3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117.72800000000001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7">
        <f t="shared" si="1"/>
        <v>-2.614025599423031E-3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116.596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7">
        <f t="shared" si="1"/>
        <v>1.5004574565416373E-2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115.464</v>
      </c>
      <c r="Q49" s="2"/>
      <c r="T49" s="92" t="s">
        <v>104</v>
      </c>
      <c r="U49" s="87" t="s">
        <v>575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7">
        <f t="shared" si="1"/>
        <v>1.1475106422357939E-2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114.33200000000001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7">
        <f t="shared" si="1"/>
        <v>1.8511662347275859E-4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113.2</v>
      </c>
      <c r="Q51" s="2"/>
      <c r="T51" s="92" t="s">
        <v>105</v>
      </c>
      <c r="U51" s="87" t="s">
        <v>750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7">
        <f t="shared" si="1"/>
        <v>1.2974976830397722E-3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112.068</v>
      </c>
      <c r="Q52" s="2"/>
      <c r="T52" s="92" t="s">
        <v>106</v>
      </c>
      <c r="U52" s="87" t="s">
        <v>751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7">
        <f t="shared" si="1"/>
        <v>7.2815533980583602E-3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110.93600000000001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7">
        <f t="shared" si="1"/>
        <v>-5.0157904514210871E-3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109.804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7">
        <f t="shared" si="1"/>
        <v>3.5421327367635147E-3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108.672</v>
      </c>
      <c r="T55" s="92" t="s">
        <v>108</v>
      </c>
      <c r="U55" s="87" t="s">
        <v>752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7">
        <f t="shared" si="1"/>
        <v>-8.1360946745561158E-3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107.53999999999999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7">
        <f t="shared" si="1"/>
        <v>1.7597480781699204E-3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106.408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7">
        <f t="shared" si="1"/>
        <v>-8.3287062742920526E-4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105.27600000000001</v>
      </c>
      <c r="T58" s="92" t="s">
        <v>109</v>
      </c>
      <c r="U58" s="87" t="s">
        <v>600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7">
        <f t="shared" si="1"/>
        <v>4.9288570631451645E-3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104.14400000000001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7">
        <f t="shared" si="1"/>
        <v>-1.74524853801169E-2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103.012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7">
        <f t="shared" si="1"/>
        <v>9.7804022882450603E-3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101.88000000000001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7">
        <f t="shared" si="1"/>
        <v>1.8456995201177051E-4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7">
        <f t="shared" si="1"/>
        <v>-5.6891172692237202E-3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7">
        <f t="shared" si="1"/>
        <v>1.4900353883404716E-2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7">
        <f t="shared" si="1"/>
        <v>-5.5845122859277119E-4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7">
        <f t="shared" si="1"/>
        <v>1.2820512820512775E-2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7">
        <f t="shared" si="1"/>
        <v>1.7846862406447839E-2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5" priority="15">
      <formula>F25&gt;0</formula>
    </cfRule>
    <cfRule type="expression" dxfId="124" priority="16">
      <formula>F25&lt;0</formula>
    </cfRule>
  </conditionalFormatting>
  <conditionalFormatting sqref="F32:F70">
    <cfRule type="expression" dxfId="123" priority="11">
      <formula>F32&gt;0</formula>
    </cfRule>
    <cfRule type="expression" dxfId="122" priority="12">
      <formula>F32&lt;0</formula>
    </cfRule>
  </conditionalFormatting>
  <conditionalFormatting sqref="F32:F70">
    <cfRule type="expression" dxfId="121" priority="13">
      <formula>F32&gt;0</formula>
    </cfRule>
    <cfRule type="expression" dxfId="120" priority="14">
      <formula>F32&lt;0</formula>
    </cfRule>
  </conditionalFormatting>
  <conditionalFormatting sqref="H25 H30:H70">
    <cfRule type="expression" dxfId="119" priority="9">
      <formula>H25&gt;0</formula>
    </cfRule>
    <cfRule type="expression" dxfId="118" priority="10">
      <formula>H25&lt;0</formula>
    </cfRule>
  </conditionalFormatting>
  <conditionalFormatting sqref="F26:F29">
    <cfRule type="expression" dxfId="117" priority="7">
      <formula>F26&gt;0</formula>
    </cfRule>
    <cfRule type="expression" dxfId="116" priority="8">
      <formula>F26&lt;0</formula>
    </cfRule>
  </conditionalFormatting>
  <conditionalFormatting sqref="H26:H29">
    <cfRule type="expression" dxfId="115" priority="5">
      <formula>H26&gt;0</formula>
    </cfRule>
    <cfRule type="expression" dxfId="114" priority="6">
      <formula>H26&lt;0</formula>
    </cfRule>
  </conditionalFormatting>
  <conditionalFormatting sqref="Q7">
    <cfRule type="expression" dxfId="113" priority="3">
      <formula>Q7&gt;0</formula>
    </cfRule>
    <cfRule type="expression" dxfId="112" priority="4">
      <formula>Q7&lt;0</formula>
    </cfRule>
  </conditionalFormatting>
  <conditionalFormatting sqref="Q8">
    <cfRule type="expression" dxfId="111" priority="1">
      <formula>Q8&gt;0</formula>
    </cfRule>
    <cfRule type="expression" dxfId="11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1">
        <f>AC2/AC3-1</f>
        <v>-4.6948356807510194E-3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90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1">
        <f t="shared" ref="AE3:AE66" si="3">AC3/AC4-1</f>
        <v>3.9024390243902474E-2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783</v>
      </c>
      <c r="O4" s="11" t="s">
        <v>66</v>
      </c>
      <c r="Q4" s="200">
        <v>1.94</v>
      </c>
      <c r="R4" s="499">
        <v>-4.4299999999999999E-2</v>
      </c>
      <c r="T4" s="162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1">
        <f t="shared" si="3"/>
        <v>-4.2056074766355311E-2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7760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1">
        <f t="shared" si="3"/>
        <v>4.6948356807512415E-3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1">
        <f t="shared" si="3"/>
        <v>5.4455445544554504E-2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-2629.4199999999983</v>
      </c>
      <c r="R7">
        <v>3000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1">
        <f t="shared" si="3"/>
        <v>2.020202020202011E-2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-3064.3499999999985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1">
        <f t="shared" si="3"/>
        <v>-1.980198019801982E-2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-0.28309783035470942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1">
        <f t="shared" si="3"/>
        <v>-3.349282296650713E-2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1">
        <f t="shared" si="3"/>
        <v>7.7319587628865927E-2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1">
        <f t="shared" si="3"/>
        <v>-8.0568720379146863E-2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1">
        <f t="shared" si="3"/>
        <v>-0.10593220338983056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1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1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1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1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1">
        <f t="shared" si="3"/>
        <v>0</v>
      </c>
    </row>
    <row r="18" spans="1:31" x14ac:dyDescent="0.25">
      <c r="B18" s="498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1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1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1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1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1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1">
        <f t="shared" si="3"/>
        <v>-5.1587301587301515E-2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1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1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1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1">
        <f t="shared" si="3"/>
        <v>-3.9145907473309594E-2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1">
        <f t="shared" si="3"/>
        <v>0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542</v>
      </c>
      <c r="K29" s="228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1">
        <f t="shared" si="3"/>
        <v>-0.11075949367088611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1">
        <f t="shared" si="3"/>
        <v>-2.4691358024691357E-2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1">
        <f t="shared" si="3"/>
        <v>-6.1349693251532278E-3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1">
        <f t="shared" si="3"/>
        <v>1.2422360248447006E-2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1">
        <f t="shared" si="3"/>
        <v>9.4043887147337024E-3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1">
        <f t="shared" si="3"/>
        <v>9.4936708860757779E-3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1">
        <f t="shared" si="3"/>
        <v>0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1">
        <f t="shared" si="3"/>
        <v>-3.154574132492094E-3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1">
        <f t="shared" si="3"/>
        <v>-1.2461059190031154E-2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1">
        <f t="shared" si="3"/>
        <v>1.904761904761898E-2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1">
        <f t="shared" si="3"/>
        <v>-9.4339622641510523E-3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3" t="s">
        <v>78</v>
      </c>
      <c r="P40" s="703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1">
        <f t="shared" si="3"/>
        <v>9.523809523809712E-3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2.1339999999999999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1">
        <f t="shared" si="3"/>
        <v>-6.3091482649841879E-3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2.1146000000000003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1">
        <f t="shared" si="3"/>
        <v>9.5541401273884219E-3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2.0952000000000002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1">
        <f t="shared" si="3"/>
        <v>-1.8750000000000044E-2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2.0758000000000001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1">
        <f t="shared" si="3"/>
        <v>-2.7355623100303927E-2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2.0564</v>
      </c>
      <c r="Q45" s="2"/>
      <c r="T45" s="92" t="s">
        <v>100</v>
      </c>
      <c r="U45" s="87" t="s">
        <v>753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1">
        <f t="shared" si="3"/>
        <v>1.5432098765431945E-2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2.0369999999999999</v>
      </c>
      <c r="Q46" s="2"/>
      <c r="T46" s="92" t="s">
        <v>101</v>
      </c>
      <c r="U46" s="87" t="s">
        <v>754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1">
        <f t="shared" si="3"/>
        <v>-1.2195121951219412E-2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2.0175999999999998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1">
        <f t="shared" si="3"/>
        <v>-2.0895522388059806E-2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1.9982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1">
        <f t="shared" si="3"/>
        <v>0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1.9787999999999999</v>
      </c>
      <c r="Q49" s="2"/>
      <c r="T49" s="92" t="s">
        <v>122</v>
      </c>
      <c r="U49" s="87" t="s">
        <v>455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1">
        <f t="shared" si="3"/>
        <v>-1.4705882352941124E-2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1.9594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1">
        <f t="shared" si="3"/>
        <v>1.1904761904761862E-2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1.94</v>
      </c>
      <c r="Q51" s="2"/>
      <c r="T51" s="92" t="s">
        <v>105</v>
      </c>
      <c r="U51" s="87" t="s">
        <v>755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1">
        <f t="shared" si="3"/>
        <v>1.8181818181818299E-2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1.9205999999999999</v>
      </c>
      <c r="Q52" s="2"/>
      <c r="T52" s="92" t="s">
        <v>106</v>
      </c>
      <c r="U52" s="87" t="s">
        <v>581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1">
        <f t="shared" si="3"/>
        <v>-9.009009009009028E-3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1.9012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1">
        <f t="shared" si="3"/>
        <v>-2.0588235294117574E-2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1.8817999999999999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1">
        <f t="shared" si="3"/>
        <v>1.4925373134328401E-2</v>
      </c>
    </row>
    <row r="55" spans="1:31" x14ac:dyDescent="0.25">
      <c r="A55" t="s">
        <v>373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1.8623999999999998</v>
      </c>
      <c r="T55" s="92" t="s">
        <v>108</v>
      </c>
      <c r="U55" s="87" t="s">
        <v>756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1">
        <f t="shared" si="3"/>
        <v>2.9940119760478723E-3</v>
      </c>
    </row>
    <row r="56" spans="1:31" x14ac:dyDescent="0.25">
      <c r="A56" t="s">
        <v>380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1.843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1">
        <f t="shared" si="3"/>
        <v>-1.764705882352946E-2</v>
      </c>
    </row>
    <row r="57" spans="1:31" x14ac:dyDescent="0.25">
      <c r="A57" t="s">
        <v>381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1.8235999999999999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1">
        <f t="shared" si="3"/>
        <v>-2.9325513196482023E-3</v>
      </c>
    </row>
    <row r="58" spans="1:31" x14ac:dyDescent="0.25">
      <c r="A58" t="s">
        <v>427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1.8042</v>
      </c>
      <c r="T58" s="92" t="s">
        <v>109</v>
      </c>
      <c r="U58" s="87" t="s">
        <v>626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1">
        <f t="shared" si="3"/>
        <v>2.9411764705882248E-3</v>
      </c>
    </row>
    <row r="59" spans="1:31" x14ac:dyDescent="0.25">
      <c r="A59" t="s">
        <v>431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1.7847999999999999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1">
        <f t="shared" si="3"/>
        <v>2.9498525073745618E-3</v>
      </c>
    </row>
    <row r="60" spans="1:31" x14ac:dyDescent="0.25">
      <c r="A60" t="s">
        <v>479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1.7654000000000001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1">
        <f t="shared" si="3"/>
        <v>-2.3054755043227737E-2</v>
      </c>
    </row>
    <row r="61" spans="1:31" x14ac:dyDescent="0.25">
      <c r="A61" t="s">
        <v>483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1.746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1">
        <f t="shared" si="3"/>
        <v>-5.7306590257879542E-3</v>
      </c>
    </row>
    <row r="62" spans="1:31" x14ac:dyDescent="0.25">
      <c r="A62" t="s">
        <v>496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497</v>
      </c>
      <c r="J62" s="40"/>
      <c r="K62" s="235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1">
        <f t="shared" si="3"/>
        <v>-1.412429378531066E-2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1">
        <f t="shared" si="3"/>
        <v>-1.6666666666666718E-2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1">
        <f t="shared" si="3"/>
        <v>5.5865921787709993E-3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1">
        <f t="shared" si="3"/>
        <v>1.4164305949008638E-2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1">
        <f t="shared" si="3"/>
        <v>2.6162790697674465E-2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1">
        <f>AC67/AC68-1</f>
        <v>5.8461538461538343E-2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>
        <v>600</v>
      </c>
      <c r="B70" s="192">
        <v>42824</v>
      </c>
      <c r="C70" s="10">
        <v>4000</v>
      </c>
      <c r="D70" s="241">
        <v>2.7585999999999999</v>
      </c>
      <c r="E70" s="40">
        <v>2.13</v>
      </c>
      <c r="F70" s="235">
        <f t="shared" ref="F70" si="33">C70*(E70-D70)</f>
        <v>-2514.4</v>
      </c>
      <c r="G70" s="40">
        <f t="shared" ref="G70" si="34">D70*C70</f>
        <v>11034.4</v>
      </c>
      <c r="H70" s="231">
        <f t="shared" ref="H70" si="35">(E70-D70)/D70</f>
        <v>-0.22786920901906765</v>
      </c>
      <c r="I70" s="40"/>
      <c r="J70" s="40"/>
      <c r="K70" s="235">
        <v>-2079</v>
      </c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2" spans="1:31" x14ac:dyDescent="0.25">
      <c r="B72" s="192"/>
      <c r="C72" s="10"/>
      <c r="D72" s="241"/>
      <c r="E72" s="40"/>
      <c r="F72" s="235"/>
      <c r="G72" s="40"/>
      <c r="H72" s="231"/>
      <c r="I72" s="40"/>
      <c r="J72" s="40"/>
      <c r="K72" s="235"/>
    </row>
    <row r="73" spans="1:31" x14ac:dyDescent="0.25">
      <c r="B73" s="192"/>
      <c r="C73" s="10"/>
      <c r="D73" s="241"/>
      <c r="E73" s="40"/>
      <c r="F73" s="235"/>
      <c r="G73" s="40"/>
      <c r="H73" s="231"/>
      <c r="I73" s="40"/>
      <c r="J73" s="40"/>
      <c r="K73" s="235"/>
    </row>
    <row r="74" spans="1:31" x14ac:dyDescent="0.25">
      <c r="B74" s="192"/>
      <c r="C74" s="10"/>
      <c r="D74" s="241"/>
      <c r="E74" s="40"/>
      <c r="F74" s="235"/>
      <c r="G74" s="40"/>
      <c r="H74" s="231"/>
      <c r="I74" s="40"/>
      <c r="J74" s="40"/>
      <c r="K74" s="235"/>
    </row>
    <row r="75" spans="1:31" x14ac:dyDescent="0.25">
      <c r="B75" s="192"/>
      <c r="C75" s="10"/>
      <c r="D75" s="241"/>
      <c r="E75" s="40"/>
      <c r="F75" s="235"/>
      <c r="G75" s="40"/>
      <c r="H75" s="231"/>
      <c r="I75" s="40"/>
      <c r="J75" s="40"/>
      <c r="K75" s="235"/>
    </row>
    <row r="76" spans="1:31" x14ac:dyDescent="0.25">
      <c r="B76" s="192"/>
      <c r="C76" s="10"/>
      <c r="D76" s="241"/>
      <c r="E76" s="40"/>
      <c r="F76" s="235"/>
      <c r="G76" s="40"/>
      <c r="H76" s="231"/>
      <c r="I76" s="40"/>
      <c r="J76" s="40"/>
      <c r="K76" s="235"/>
    </row>
    <row r="77" spans="1:31" x14ac:dyDescent="0.25">
      <c r="B77" s="192"/>
      <c r="C77" s="10"/>
      <c r="D77" s="241"/>
      <c r="E77" s="40"/>
      <c r="F77" s="235"/>
      <c r="G77" s="40"/>
      <c r="H77" s="231"/>
      <c r="I77" s="40"/>
      <c r="J77" s="40"/>
      <c r="K77" s="235"/>
    </row>
    <row r="78" spans="1:31" x14ac:dyDescent="0.25">
      <c r="B78" s="192"/>
      <c r="C78" s="10"/>
      <c r="D78" s="241"/>
      <c r="E78" s="40"/>
      <c r="F78" s="235"/>
      <c r="G78" s="40"/>
      <c r="H78" s="231"/>
      <c r="I78" s="40"/>
      <c r="J78" s="40"/>
      <c r="K78" s="235"/>
    </row>
    <row r="79" spans="1:31" x14ac:dyDescent="0.25">
      <c r="B79" s="192"/>
      <c r="C79" s="10"/>
      <c r="D79" s="241"/>
      <c r="E79" s="40"/>
      <c r="F79" s="235"/>
      <c r="G79" s="40"/>
      <c r="H79" s="231"/>
      <c r="I79" s="40"/>
      <c r="J79" s="40"/>
      <c r="K79" s="235"/>
    </row>
    <row r="80" spans="1:31" x14ac:dyDescent="0.25">
      <c r="B80" s="192"/>
      <c r="C80" s="10"/>
      <c r="D80" s="241"/>
      <c r="E80" s="40"/>
      <c r="F80" s="235"/>
      <c r="G80" s="40"/>
      <c r="H80" s="231"/>
      <c r="I80" s="40"/>
      <c r="J80" s="40"/>
      <c r="K80" s="235"/>
    </row>
    <row r="81" spans="2:13" x14ac:dyDescent="0.25">
      <c r="B81" s="192"/>
      <c r="C81" s="10"/>
      <c r="D81" s="241"/>
      <c r="E81" s="40"/>
      <c r="F81" s="235"/>
      <c r="G81" s="40"/>
      <c r="H81" s="231"/>
      <c r="I81" s="40"/>
      <c r="J81" s="40"/>
      <c r="K81" s="235"/>
    </row>
    <row r="82" spans="2:13" x14ac:dyDescent="0.25">
      <c r="B82" s="192"/>
      <c r="C82" s="10"/>
      <c r="D82" s="241"/>
      <c r="E82" s="40"/>
      <c r="F82" s="235"/>
      <c r="G82" s="40"/>
      <c r="H82" s="231"/>
      <c r="I82" s="40"/>
      <c r="J82" s="40"/>
      <c r="K82" s="235"/>
    </row>
    <row r="83" spans="2:13" x14ac:dyDescent="0.25">
      <c r="B83" s="192"/>
      <c r="C83" s="10"/>
      <c r="D83" s="241"/>
      <c r="E83" s="40"/>
      <c r="F83" s="235"/>
      <c r="G83" s="40"/>
      <c r="H83" s="231"/>
      <c r="I83" s="40"/>
      <c r="J83" s="40"/>
      <c r="K83" s="235"/>
    </row>
    <row r="84" spans="2:13" x14ac:dyDescent="0.25">
      <c r="B84" s="192"/>
      <c r="C84" s="10"/>
      <c r="D84" s="241"/>
      <c r="E84" s="40"/>
      <c r="F84" s="235"/>
      <c r="G84" s="40"/>
      <c r="H84" s="231"/>
      <c r="I84" s="40"/>
      <c r="J84" s="40"/>
      <c r="K84" s="235"/>
    </row>
    <row r="85" spans="2:13" x14ac:dyDescent="0.25">
      <c r="B85" s="192"/>
      <c r="C85" s="10"/>
      <c r="D85" s="241"/>
      <c r="E85" s="40"/>
      <c r="F85" s="235"/>
      <c r="G85" s="40"/>
      <c r="H85" s="231"/>
      <c r="I85" s="40"/>
      <c r="J85" s="40"/>
      <c r="K85" s="235"/>
    </row>
    <row r="86" spans="2:13" x14ac:dyDescent="0.25">
      <c r="B86" s="192"/>
      <c r="C86" s="10"/>
      <c r="D86" s="241"/>
      <c r="E86" s="40"/>
      <c r="F86" s="235"/>
      <c r="G86" s="40"/>
      <c r="H86" s="231"/>
      <c r="I86" s="40"/>
      <c r="J86" s="40"/>
      <c r="K86" s="235"/>
    </row>
    <row r="87" spans="2:13" x14ac:dyDescent="0.25">
      <c r="B87" s="192"/>
      <c r="C87" s="10"/>
      <c r="D87" s="241"/>
      <c r="E87" s="40"/>
      <c r="F87" s="235"/>
      <c r="G87" s="40"/>
      <c r="H87" s="231"/>
      <c r="I87" s="40"/>
      <c r="J87" s="40"/>
      <c r="K87" s="235"/>
    </row>
    <row r="88" spans="2:13" x14ac:dyDescent="0.25">
      <c r="B88" s="192"/>
      <c r="C88" s="10"/>
      <c r="D88" s="241"/>
      <c r="E88" s="40"/>
      <c r="F88" s="235"/>
      <c r="G88" s="40"/>
      <c r="H88" s="231"/>
      <c r="I88" s="40"/>
      <c r="J88" s="40"/>
      <c r="K88" s="235"/>
    </row>
    <row r="89" spans="2:13" x14ac:dyDescent="0.25">
      <c r="B89" s="192"/>
      <c r="C89" s="10"/>
      <c r="D89" s="241"/>
      <c r="E89" s="40"/>
      <c r="F89" s="235"/>
      <c r="G89" s="40"/>
      <c r="H89" s="231"/>
      <c r="I89" s="40"/>
      <c r="J89" s="40"/>
      <c r="K89" s="235"/>
    </row>
    <row r="90" spans="2:13" x14ac:dyDescent="0.25">
      <c r="B90" s="192"/>
      <c r="C90" s="10"/>
      <c r="D90" s="241"/>
      <c r="E90" s="40"/>
      <c r="F90" s="235"/>
      <c r="G90" s="40"/>
      <c r="H90" s="231"/>
      <c r="I90" s="40"/>
      <c r="J90" s="40"/>
      <c r="K90" s="235"/>
    </row>
    <row r="91" spans="2:13" x14ac:dyDescent="0.25">
      <c r="B91" s="192"/>
      <c r="C91" s="10"/>
      <c r="D91" s="241"/>
      <c r="E91" s="40"/>
      <c r="F91" s="235"/>
      <c r="G91" s="40"/>
      <c r="H91" s="231"/>
      <c r="I91" s="40"/>
      <c r="J91" s="40"/>
      <c r="K91" s="235"/>
    </row>
    <row r="92" spans="2:13" x14ac:dyDescent="0.25">
      <c r="B92" s="192"/>
      <c r="C92" s="10"/>
      <c r="D92" s="241"/>
      <c r="E92" s="40"/>
      <c r="F92" s="235"/>
      <c r="G92" s="40"/>
      <c r="H92" s="231"/>
      <c r="I92" s="40"/>
      <c r="J92" s="40"/>
      <c r="K92" s="235"/>
    </row>
    <row r="93" spans="2:13" x14ac:dyDescent="0.25">
      <c r="B93" s="192"/>
      <c r="C93" s="10"/>
      <c r="D93" s="241"/>
      <c r="E93" s="40"/>
      <c r="F93" s="235"/>
      <c r="G93" s="40"/>
      <c r="H93" s="231"/>
      <c r="I93" s="40"/>
      <c r="J93" s="40"/>
      <c r="K93" s="235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4" t="s">
        <v>1</v>
      </c>
      <c r="B97" s="384" t="s">
        <v>2</v>
      </c>
      <c r="C97" s="384" t="s">
        <v>4</v>
      </c>
      <c r="D97" s="386" t="s">
        <v>5</v>
      </c>
      <c r="E97" s="386" t="s">
        <v>94</v>
      </c>
      <c r="F97" s="386" t="s">
        <v>60</v>
      </c>
      <c r="G97" s="384" t="s">
        <v>3</v>
      </c>
      <c r="H97" s="384" t="s">
        <v>6</v>
      </c>
      <c r="I97" s="386" t="s">
        <v>7</v>
      </c>
      <c r="J97" s="386" t="s">
        <v>95</v>
      </c>
      <c r="K97" s="386" t="s">
        <v>61</v>
      </c>
      <c r="L97" s="384" t="s">
        <v>37</v>
      </c>
      <c r="M97" s="384" t="s">
        <v>38</v>
      </c>
    </row>
    <row r="98" spans="1:13" x14ac:dyDescent="0.25">
      <c r="A98" s="387" t="s">
        <v>9</v>
      </c>
      <c r="B98" s="377">
        <v>42356</v>
      </c>
      <c r="C98" s="378">
        <v>250</v>
      </c>
      <c r="D98" s="379">
        <v>4.45</v>
      </c>
      <c r="E98" s="379">
        <v>0</v>
      </c>
      <c r="F98" s="379">
        <f>C98*D98+E98</f>
        <v>1112.5</v>
      </c>
      <c r="G98" s="377">
        <v>42398</v>
      </c>
      <c r="H98" s="382">
        <v>250</v>
      </c>
      <c r="I98" s="379">
        <v>4.5199999999999996</v>
      </c>
      <c r="J98" s="379">
        <v>0.02</v>
      </c>
      <c r="K98" s="379">
        <f>H98*I98-J98</f>
        <v>1129.98</v>
      </c>
      <c r="L98" s="378"/>
      <c r="M98" s="378"/>
    </row>
    <row r="99" spans="1:13" x14ac:dyDescent="0.25">
      <c r="A99" s="388"/>
      <c r="B99" s="377">
        <v>42382</v>
      </c>
      <c r="C99" s="378">
        <v>250</v>
      </c>
      <c r="D99" s="379">
        <v>4.25</v>
      </c>
      <c r="E99" s="379">
        <v>0</v>
      </c>
      <c r="F99" s="379">
        <f>C99*D99+E99</f>
        <v>1062.5</v>
      </c>
      <c r="G99" s="377">
        <v>42418</v>
      </c>
      <c r="H99" s="382">
        <v>250</v>
      </c>
      <c r="I99" s="379">
        <v>4.45</v>
      </c>
      <c r="J99" s="379">
        <v>0.02</v>
      </c>
      <c r="K99" s="379">
        <f>H99*I99-J99</f>
        <v>1112.48</v>
      </c>
      <c r="L99" s="378"/>
      <c r="M99" s="378"/>
    </row>
    <row r="100" spans="1:13" x14ac:dyDescent="0.25">
      <c r="A100" s="378"/>
      <c r="B100" s="377">
        <v>42402</v>
      </c>
      <c r="C100" s="378">
        <v>250</v>
      </c>
      <c r="D100" s="379">
        <v>4.3600000000000003</v>
      </c>
      <c r="E100" s="379">
        <v>0</v>
      </c>
      <c r="F100" s="379">
        <f>C100*D100+E100</f>
        <v>1090</v>
      </c>
      <c r="G100" s="377">
        <v>42436</v>
      </c>
      <c r="H100" s="382">
        <v>250</v>
      </c>
      <c r="I100" s="379">
        <v>5.83</v>
      </c>
      <c r="J100" s="379">
        <v>0.03</v>
      </c>
      <c r="K100" s="379">
        <f>H100*I100-J100</f>
        <v>1457.47</v>
      </c>
      <c r="L100" s="378"/>
      <c r="M100" s="378"/>
    </row>
    <row r="101" spans="1:13" x14ac:dyDescent="0.25">
      <c r="A101" s="378"/>
      <c r="B101" s="377"/>
      <c r="C101" s="378"/>
      <c r="D101" s="379"/>
      <c r="E101" s="379"/>
      <c r="F101" s="379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378"/>
      <c r="B102" s="378"/>
      <c r="C102" s="378"/>
      <c r="D102" s="379"/>
      <c r="E102" s="379"/>
      <c r="F102" s="379"/>
      <c r="G102" s="378"/>
      <c r="H102" s="382"/>
      <c r="I102" s="379"/>
      <c r="J102" s="379"/>
      <c r="K102" s="379"/>
      <c r="L102" s="378"/>
      <c r="M102" s="378"/>
    </row>
    <row r="103" spans="1:13" x14ac:dyDescent="0.25">
      <c r="A103" s="378"/>
      <c r="B103" s="378"/>
      <c r="C103" s="378"/>
      <c r="D103" s="379"/>
      <c r="E103" s="379"/>
      <c r="F103" s="379"/>
      <c r="G103" s="378"/>
      <c r="H103" s="382"/>
      <c r="I103" s="379"/>
      <c r="J103" s="379"/>
      <c r="K103" s="379"/>
      <c r="L103" s="378"/>
      <c r="M103" s="378"/>
    </row>
    <row r="104" spans="1:13" x14ac:dyDescent="0.25">
      <c r="A104" s="378"/>
      <c r="B104" s="378"/>
      <c r="C104" s="378"/>
      <c r="D104" s="379"/>
      <c r="E104" s="379"/>
      <c r="F104" s="379"/>
      <c r="G104" s="378"/>
      <c r="H104" s="382"/>
      <c r="I104" s="379"/>
      <c r="J104" s="379"/>
      <c r="K104" s="379"/>
      <c r="L104" s="378"/>
      <c r="M104" s="378"/>
    </row>
    <row r="105" spans="1:13" x14ac:dyDescent="0.25">
      <c r="A105" s="378"/>
      <c r="B105" s="378"/>
      <c r="C105" s="378"/>
      <c r="D105" s="379"/>
      <c r="E105" s="379"/>
      <c r="F105" s="379"/>
      <c r="G105" s="378"/>
      <c r="H105" s="382"/>
      <c r="I105" s="379"/>
      <c r="J105" s="379"/>
      <c r="K105" s="379"/>
      <c r="L105" s="378"/>
      <c r="M105" s="378"/>
    </row>
    <row r="106" spans="1:13" x14ac:dyDescent="0.25">
      <c r="A106" s="378"/>
      <c r="B106" s="378"/>
      <c r="C106" s="378"/>
      <c r="D106" s="379"/>
      <c r="E106" s="379"/>
      <c r="F106" s="379"/>
      <c r="G106" s="378"/>
      <c r="H106" s="378"/>
      <c r="I106" s="379"/>
      <c r="J106" s="379"/>
      <c r="K106" s="379"/>
      <c r="L106" s="378"/>
      <c r="M106" s="378"/>
    </row>
    <row r="107" spans="1:13" x14ac:dyDescent="0.25">
      <c r="A107" s="378"/>
      <c r="B107" s="378"/>
      <c r="C107" s="378"/>
      <c r="D107" s="379"/>
      <c r="E107" s="379"/>
      <c r="F107" s="379"/>
      <c r="G107" s="378"/>
      <c r="H107" s="378"/>
      <c r="I107" s="379"/>
      <c r="J107" s="379"/>
      <c r="K107" s="379"/>
      <c r="L107" s="378"/>
      <c r="M107" s="378"/>
    </row>
    <row r="108" spans="1:13" x14ac:dyDescent="0.25">
      <c r="A108" s="378"/>
      <c r="B108" s="378"/>
      <c r="C108" s="378"/>
      <c r="D108" s="379"/>
      <c r="E108" s="379"/>
      <c r="F108" s="379"/>
      <c r="G108" s="378"/>
      <c r="H108" s="378"/>
      <c r="I108" s="379"/>
      <c r="J108" s="379"/>
      <c r="K108" s="379"/>
      <c r="L108" s="378"/>
      <c r="M108" s="378"/>
    </row>
    <row r="109" spans="1:13" x14ac:dyDescent="0.25">
      <c r="A109" s="378"/>
      <c r="B109" s="378"/>
      <c r="C109" s="378"/>
      <c r="D109" s="379"/>
      <c r="E109" s="379"/>
      <c r="F109" s="379"/>
      <c r="G109" s="378"/>
      <c r="H109" s="378"/>
      <c r="I109" s="379"/>
      <c r="J109" s="379"/>
      <c r="K109" s="379"/>
      <c r="L109" s="378"/>
      <c r="M109" s="378"/>
    </row>
    <row r="110" spans="1:13" x14ac:dyDescent="0.25">
      <c r="A110" s="378"/>
      <c r="B110" s="378"/>
      <c r="C110" s="378"/>
      <c r="D110" s="379"/>
      <c r="E110" s="379"/>
      <c r="F110" s="379"/>
      <c r="G110" s="378"/>
      <c r="H110" s="378"/>
      <c r="I110" s="379"/>
      <c r="J110" s="379"/>
      <c r="K110" s="379"/>
      <c r="L110" s="378"/>
      <c r="M110" s="378"/>
    </row>
    <row r="111" spans="1:13" x14ac:dyDescent="0.25">
      <c r="A111" s="378"/>
      <c r="B111" s="378"/>
      <c r="C111" s="378"/>
      <c r="D111" s="379"/>
      <c r="E111" s="379"/>
      <c r="F111" s="379"/>
      <c r="G111" s="378"/>
      <c r="H111" s="378"/>
      <c r="I111" s="379"/>
      <c r="J111" s="379"/>
      <c r="K111" s="379"/>
      <c r="L111" s="378"/>
      <c r="M111" s="378"/>
    </row>
    <row r="112" spans="1:13" x14ac:dyDescent="0.25">
      <c r="A112" s="378"/>
      <c r="B112" s="378"/>
      <c r="C112" s="378"/>
      <c r="D112" s="379"/>
      <c r="E112" s="379"/>
      <c r="F112" s="379"/>
      <c r="G112" s="378"/>
      <c r="H112" s="378"/>
      <c r="I112" s="379"/>
      <c r="J112" s="379"/>
      <c r="K112" s="379"/>
      <c r="L112" s="378"/>
      <c r="M112" s="378"/>
    </row>
    <row r="113" spans="1:13" x14ac:dyDescent="0.25">
      <c r="A113" s="378"/>
      <c r="B113" s="378"/>
      <c r="C113" s="378"/>
      <c r="D113" s="379"/>
      <c r="E113" s="379"/>
      <c r="F113" s="379"/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1" t="s">
        <v>114</v>
      </c>
      <c r="C117" s="511" t="s">
        <v>147</v>
      </c>
      <c r="D117" s="512" t="s">
        <v>146</v>
      </c>
      <c r="E117" s="513" t="s">
        <v>148</v>
      </c>
      <c r="F117" s="514" t="s">
        <v>65</v>
      </c>
      <c r="G117" s="515" t="s">
        <v>152</v>
      </c>
      <c r="H117" s="514" t="s">
        <v>88</v>
      </c>
      <c r="I117" s="515" t="s">
        <v>155</v>
      </c>
    </row>
    <row r="118" spans="1:13" x14ac:dyDescent="0.25">
      <c r="B118" s="377">
        <v>42353</v>
      </c>
      <c r="C118" s="378">
        <v>250</v>
      </c>
      <c r="D118" s="516">
        <v>4.45</v>
      </c>
      <c r="E118" s="379">
        <v>4.45</v>
      </c>
      <c r="F118" s="379">
        <f>C118*(E118-D118)</f>
        <v>0</v>
      </c>
      <c r="G118" s="379">
        <f>D118*C118</f>
        <v>1112.5</v>
      </c>
      <c r="H118" s="381">
        <f>(E118-D118)/D118</f>
        <v>0</v>
      </c>
      <c r="I118" s="379"/>
    </row>
    <row r="119" spans="1:13" x14ac:dyDescent="0.25">
      <c r="B119" s="377">
        <v>42356</v>
      </c>
      <c r="C119" s="378">
        <v>250</v>
      </c>
      <c r="D119" s="516">
        <v>4.45</v>
      </c>
      <c r="E119" s="379">
        <v>4.79</v>
      </c>
      <c r="F119" s="379">
        <f>C119*(E119-D119)</f>
        <v>84.999999999999972</v>
      </c>
      <c r="G119" s="379">
        <f>D119*C119</f>
        <v>1112.5</v>
      </c>
      <c r="H119" s="381">
        <f>(E119-D119)/D119</f>
        <v>7.6404494382022431E-2</v>
      </c>
      <c r="I119" s="379"/>
    </row>
    <row r="120" spans="1:13" x14ac:dyDescent="0.25">
      <c r="B120" s="377">
        <v>42382</v>
      </c>
      <c r="C120" s="378">
        <v>500</v>
      </c>
      <c r="D120" s="516">
        <v>4.3499999999999996</v>
      </c>
      <c r="E120" s="379">
        <v>4.17</v>
      </c>
      <c r="F120" s="379">
        <f t="shared" ref="F120:F128" si="36">C120*(E120-D120)</f>
        <v>-89.999999999999858</v>
      </c>
      <c r="G120" s="379">
        <f t="shared" ref="G120:G128" si="37">D120*C120</f>
        <v>2175</v>
      </c>
      <c r="H120" s="381">
        <f t="shared" ref="H120:H128" si="38">(E120-D120)/D120</f>
        <v>-4.1379310344827523E-2</v>
      </c>
      <c r="I120" s="379"/>
    </row>
    <row r="121" spans="1:13" x14ac:dyDescent="0.25">
      <c r="B121" s="377">
        <v>42398</v>
      </c>
      <c r="C121" s="378">
        <v>250</v>
      </c>
      <c r="D121" s="516">
        <v>4.18</v>
      </c>
      <c r="E121" s="379">
        <v>4.5199999999999996</v>
      </c>
      <c r="F121" s="379">
        <f t="shared" si="36"/>
        <v>84.999999999999972</v>
      </c>
      <c r="G121" s="379">
        <f t="shared" si="37"/>
        <v>1045</v>
      </c>
      <c r="H121" s="381">
        <f t="shared" si="38"/>
        <v>8.1339712918660254E-2</v>
      </c>
      <c r="I121" s="379"/>
    </row>
    <row r="122" spans="1:13" x14ac:dyDescent="0.25">
      <c r="B122" s="377">
        <v>42402</v>
      </c>
      <c r="C122" s="378">
        <v>500</v>
      </c>
      <c r="D122" s="516">
        <v>4.2699999999999996</v>
      </c>
      <c r="E122" s="379">
        <v>4.3499999999999996</v>
      </c>
      <c r="F122" s="379">
        <f t="shared" si="36"/>
        <v>40.000000000000036</v>
      </c>
      <c r="G122" s="379">
        <f t="shared" si="37"/>
        <v>2135</v>
      </c>
      <c r="H122" s="381">
        <f t="shared" si="38"/>
        <v>1.8735362997658097E-2</v>
      </c>
      <c r="I122" s="379"/>
    </row>
    <row r="123" spans="1:13" x14ac:dyDescent="0.25">
      <c r="B123" s="377">
        <v>42403</v>
      </c>
      <c r="C123" s="378">
        <v>500</v>
      </c>
      <c r="D123" s="516">
        <v>4.2699999999999996</v>
      </c>
      <c r="E123" s="379">
        <v>4.5999999999999996</v>
      </c>
      <c r="F123" s="379">
        <f t="shared" si="36"/>
        <v>165.00000000000003</v>
      </c>
      <c r="G123" s="379">
        <f t="shared" si="37"/>
        <v>2135</v>
      </c>
      <c r="H123" s="381">
        <f t="shared" si="38"/>
        <v>7.7283372365339609E-2</v>
      </c>
      <c r="I123" s="379"/>
    </row>
    <row r="124" spans="1:13" x14ac:dyDescent="0.25">
      <c r="B124" s="377">
        <v>42418</v>
      </c>
      <c r="C124" s="378">
        <v>250</v>
      </c>
      <c r="D124" s="516">
        <v>4.09</v>
      </c>
      <c r="E124" s="379">
        <v>4.25</v>
      </c>
      <c r="F124" s="379">
        <f t="shared" si="36"/>
        <v>40.000000000000036</v>
      </c>
      <c r="G124" s="379">
        <f t="shared" si="37"/>
        <v>1022.5</v>
      </c>
      <c r="H124" s="381">
        <f t="shared" si="38"/>
        <v>3.911980440097803E-2</v>
      </c>
      <c r="I124" s="379"/>
    </row>
    <row r="125" spans="1:13" x14ac:dyDescent="0.25">
      <c r="B125" s="377">
        <v>42421</v>
      </c>
      <c r="C125" s="378">
        <v>250</v>
      </c>
      <c r="D125" s="516">
        <v>4.09</v>
      </c>
      <c r="E125" s="379">
        <v>4.4400000000000004</v>
      </c>
      <c r="F125" s="379">
        <f t="shared" si="36"/>
        <v>87.500000000000128</v>
      </c>
      <c r="G125" s="379">
        <f t="shared" si="37"/>
        <v>1022.5</v>
      </c>
      <c r="H125" s="381">
        <f t="shared" si="38"/>
        <v>8.5574572127139495E-2</v>
      </c>
      <c r="I125" s="379"/>
    </row>
    <row r="126" spans="1:13" x14ac:dyDescent="0.25">
      <c r="B126" s="377">
        <v>42424</v>
      </c>
      <c r="C126" s="378">
        <v>250</v>
      </c>
      <c r="D126" s="516">
        <v>4.09</v>
      </c>
      <c r="E126" s="379">
        <v>5.3</v>
      </c>
      <c r="F126" s="379">
        <f t="shared" si="36"/>
        <v>302.5</v>
      </c>
      <c r="G126" s="379">
        <f t="shared" si="37"/>
        <v>1022.5</v>
      </c>
      <c r="H126" s="381">
        <f t="shared" si="38"/>
        <v>0.29584352078239606</v>
      </c>
      <c r="I126" s="379"/>
    </row>
    <row r="127" spans="1:13" x14ac:dyDescent="0.25">
      <c r="B127" s="377">
        <v>42430</v>
      </c>
      <c r="C127" s="378">
        <v>250</v>
      </c>
      <c r="D127" s="516">
        <v>4.09</v>
      </c>
      <c r="E127" s="379">
        <v>5.47</v>
      </c>
      <c r="F127" s="466">
        <f t="shared" si="36"/>
        <v>345</v>
      </c>
      <c r="G127" s="379">
        <f t="shared" si="37"/>
        <v>1022.5</v>
      </c>
      <c r="H127" s="381">
        <f t="shared" si="38"/>
        <v>0.33740831295843521</v>
      </c>
      <c r="I127" s="379"/>
    </row>
    <row r="128" spans="1:13" x14ac:dyDescent="0.25">
      <c r="B128" s="377">
        <v>42431</v>
      </c>
      <c r="C128" s="378">
        <v>250</v>
      </c>
      <c r="D128" s="516">
        <v>4.09</v>
      </c>
      <c r="E128" s="379">
        <v>5.63</v>
      </c>
      <c r="F128" s="466">
        <f t="shared" si="36"/>
        <v>385</v>
      </c>
      <c r="G128" s="379">
        <f t="shared" si="37"/>
        <v>1022.5</v>
      </c>
      <c r="H128" s="381">
        <f t="shared" si="38"/>
        <v>0.37652811735941322</v>
      </c>
      <c r="I128" s="379"/>
    </row>
    <row r="129" spans="2:9" x14ac:dyDescent="0.25">
      <c r="B129" s="377">
        <v>42436</v>
      </c>
      <c r="C129" s="378">
        <v>0</v>
      </c>
      <c r="D129" s="516"/>
      <c r="E129" s="379">
        <v>5.79</v>
      </c>
      <c r="F129" s="466">
        <v>434.93</v>
      </c>
      <c r="G129" s="379"/>
      <c r="H129" s="381"/>
      <c r="I129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09" priority="25">
      <formula>F28&gt;0</formula>
    </cfRule>
    <cfRule type="expression" dxfId="108" priority="26">
      <formula>F28&lt;0</formula>
    </cfRule>
  </conditionalFormatting>
  <conditionalFormatting sqref="H118:H125">
    <cfRule type="expression" dxfId="107" priority="23">
      <formula>H118&gt;0</formula>
    </cfRule>
    <cfRule type="expression" dxfId="106" priority="24">
      <formula>H118&lt;0</formula>
    </cfRule>
  </conditionalFormatting>
  <conditionalFormatting sqref="H126">
    <cfRule type="expression" dxfId="105" priority="21">
      <formula>H126&gt;0</formula>
    </cfRule>
    <cfRule type="expression" dxfId="104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3" priority="11">
      <formula>Q8&gt;0</formula>
    </cfRule>
    <cfRule type="expression" dxfId="102" priority="12">
      <formula>Q8&lt;0</formula>
    </cfRule>
  </conditionalFormatting>
  <conditionalFormatting sqref="Q7">
    <cfRule type="expression" dxfId="101" priority="13">
      <formula>Q7&gt;0</formula>
    </cfRule>
    <cfRule type="expression" dxfId="100" priority="14">
      <formula>Q7&lt;0</formula>
    </cfRule>
  </conditionalFormatting>
  <conditionalFormatting sqref="F30:F33">
    <cfRule type="expression" dxfId="99" priority="9">
      <formula>F30&gt;0</formula>
    </cfRule>
    <cfRule type="expression" dxfId="98" priority="10">
      <formula>F30&lt;0</formula>
    </cfRule>
  </conditionalFormatting>
  <conditionalFormatting sqref="H30:H33">
    <cfRule type="expression" dxfId="97" priority="7">
      <formula>H30&gt;0</formula>
    </cfRule>
    <cfRule type="expression" dxfId="96" priority="8">
      <formula>H30&lt;0</formula>
    </cfRule>
  </conditionalFormatting>
  <conditionalFormatting sqref="K59:K93">
    <cfRule type="expression" dxfId="95" priority="5">
      <formula>K59&gt;0</formula>
    </cfRule>
    <cfRule type="expression" dxfId="94" priority="6">
      <formula>K59&lt;0</formula>
    </cfRule>
  </conditionalFormatting>
  <conditionalFormatting sqref="K66">
    <cfRule type="expression" dxfId="93" priority="3">
      <formula>K66&gt;0</formula>
    </cfRule>
    <cfRule type="expression" dxfId="92" priority="4">
      <formula>K66&lt;0</formula>
    </cfRule>
  </conditionalFormatting>
  <conditionalFormatting sqref="M63">
    <cfRule type="expression" dxfId="91" priority="1">
      <formula>M63&gt;0</formula>
    </cfRule>
    <cfRule type="expression" dxfId="9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1">
        <f>AC2/AC3-1</f>
        <v>-7.6142131979696215E-3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1">
        <f t="shared" ref="AE3:AE66" si="2">AC3/AC4-1</f>
        <v>-1.788375558867239E-3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66.510000000000005</v>
      </c>
      <c r="R4" s="499">
        <v>4.4000000000000003E-3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1">
        <f t="shared" si="2"/>
        <v>-1.2073027090695021E-2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16627.5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1">
        <f t="shared" si="2"/>
        <v>5.7752110173256987E-3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1">
        <f t="shared" si="2"/>
        <v>4.014272970561894E-3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-2913.4900000000052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1">
        <f t="shared" si="2"/>
        <v>2.3845007451566147E-3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-2913.4900000000052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1">
        <f t="shared" si="2"/>
        <v>-5.9259259259260011E-3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-0.14909633544666898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1">
        <f t="shared" si="2"/>
        <v>-1.4812620352544492E-4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1">
        <f t="shared" si="2"/>
        <v>2.9634019854807292E-4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1">
        <f t="shared" si="2"/>
        <v>-5.0125313283208017E-3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1">
        <f t="shared" si="2"/>
        <v>1.3286093888398298E-3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1">
        <f t="shared" si="2"/>
        <v>-1.4117304613593396E-2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1">
        <f t="shared" si="2"/>
        <v>-5.068056762235873E-3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1">
        <f t="shared" si="2"/>
        <v>7.5868106215348785E-3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1">
        <f t="shared" si="2"/>
        <v>1.0223455527968994E-3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1">
        <f t="shared" si="2"/>
        <v>1.032905415375529E-2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1" t="e">
        <f t="shared" si="2"/>
        <v>#DIV/0!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557</v>
      </c>
      <c r="Y19" s="10"/>
      <c r="Z19" s="10"/>
      <c r="AA19" s="10"/>
      <c r="AB19" s="94"/>
      <c r="AC19" s="10"/>
      <c r="AD19" s="40">
        <f t="shared" si="1"/>
        <v>0</v>
      </c>
      <c r="AE19" s="161">
        <f t="shared" si="2"/>
        <v>-1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1">
        <f t="shared" si="2"/>
        <v>-1.329983744643215E-3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1">
        <f t="shared" si="2"/>
        <v>-2.9468100780905004E-3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1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1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1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1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1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1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1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1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1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1">
        <f t="shared" si="2"/>
        <v>8.2800697269027612E-3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1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1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1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1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1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1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1">
        <f t="shared" si="2"/>
        <v>-1.4896469536719303E-3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88" t="s">
        <v>542</v>
      </c>
      <c r="K39" s="689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1">
        <f t="shared" si="2"/>
        <v>1.9438116932422256E-2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1">
        <f t="shared" si="2"/>
        <v>1.1676140728222428E-2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1">
        <f t="shared" si="2"/>
        <v>-1.8546441495777888E-2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3" t="s">
        <v>78</v>
      </c>
      <c r="P42" s="703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1">
        <f t="shared" si="2"/>
        <v>-8.6123742593358199E-2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73.161000000000016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1">
        <f t="shared" si="2"/>
        <v>1.0161469933184675E-2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72.495900000000006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1">
        <f t="shared" si="2"/>
        <v>6.9647583228849008E-4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71.830800000000011</v>
      </c>
      <c r="Q45" s="2"/>
      <c r="T45" s="92" t="s">
        <v>100</v>
      </c>
      <c r="U45" s="87" t="s">
        <v>757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1">
        <f t="shared" si="2"/>
        <v>1.255230125523088E-3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71.165700000000015</v>
      </c>
      <c r="Q46" s="2"/>
      <c r="T46" s="92" t="s">
        <v>101</v>
      </c>
      <c r="U46" s="87" t="s">
        <v>758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1">
        <f t="shared" si="2"/>
        <v>-7.7497924162746035E-3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70.500600000000006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1">
        <f t="shared" si="2"/>
        <v>5.0069541029207354E-3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69.83550000000001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1">
        <f t="shared" si="2"/>
        <v>1.3246899661781386E-2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69.170400000000001</v>
      </c>
      <c r="Q49" s="2"/>
      <c r="T49" s="92" t="s">
        <v>104</v>
      </c>
      <c r="U49" s="87" t="s">
        <v>627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1">
        <f t="shared" si="2"/>
        <v>3.3936651583710287E-3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68.505300000000005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1">
        <f t="shared" si="2"/>
        <v>5.6593095642321067E-4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67.84020000000001</v>
      </c>
      <c r="Q51" s="2"/>
      <c r="T51" s="92" t="s">
        <v>105</v>
      </c>
      <c r="U51" s="87" t="s">
        <v>759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1">
        <f t="shared" si="2"/>
        <v>-9.5291479820627245E-3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67.1751</v>
      </c>
      <c r="Q52" s="2"/>
      <c r="T52" s="92" t="s">
        <v>106</v>
      </c>
      <c r="U52" s="87" t="s">
        <v>445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1">
        <f t="shared" si="2"/>
        <v>2.3669487878353213E-2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66.510000000000005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1">
        <f t="shared" si="2"/>
        <v>-6.2722736992161243E-3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65.84490000000001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1">
        <f t="shared" si="2"/>
        <v>-4.5409394068396391E-3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65.1798</v>
      </c>
      <c r="Q55" s="2"/>
      <c r="T55" s="92" t="s">
        <v>108</v>
      </c>
      <c r="U55" s="87" t="s">
        <v>760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1">
        <f t="shared" si="2"/>
        <v>-7.7442973810193383E-3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64.514700000000005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1">
        <f t="shared" si="2"/>
        <v>-7.8234143615535379E-3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63.849600000000002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1">
        <f t="shared" si="2"/>
        <v>3.0829596412556004E-3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63.1845</v>
      </c>
      <c r="T58" s="92" t="s">
        <v>109</v>
      </c>
      <c r="U58" s="87" t="s">
        <v>628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1">
        <f t="shared" si="2"/>
        <v>-1.5859881395669628E-2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62.519400000000005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1">
        <f t="shared" si="2"/>
        <v>-3.9835164835163583E-3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61.854300000000009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1">
        <f t="shared" si="2"/>
        <v>-5.600327824067719E-3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61.189200000000007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1">
        <f t="shared" si="2"/>
        <v>-1.6523374529822776E-2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60.524100000000004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1">
        <f t="shared" si="2"/>
        <v>-1.089556205155473E-2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59.859000000000009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1">
        <f t="shared" si="2"/>
        <v>4.6722733947404116E-3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1">
        <f t="shared" si="2"/>
        <v>-6.8938088293784006E-3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1">
        <f t="shared" si="2"/>
        <v>-4.8812664907650349E-3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1">
        <f t="shared" si="2"/>
        <v>3.0031254246500882E-2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1">
        <f>AC67/AC68-1</f>
        <v>3.5603715170278605E-2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364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386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402</v>
      </c>
      <c r="J117" s="10"/>
      <c r="K117" s="10"/>
    </row>
    <row r="118" spans="1:11" x14ac:dyDescent="0.25">
      <c r="A118" t="s">
        <v>386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426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364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440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459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462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477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426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1:11" x14ac:dyDescent="0.25">
      <c r="A129">
        <v>250</v>
      </c>
      <c r="B129" s="192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1">
        <f t="shared" ref="H129" si="37">(E129-D129)/D129</f>
        <v>-0.13105777595824164</v>
      </c>
      <c r="I129" s="351" t="s">
        <v>188</v>
      </c>
      <c r="J129" s="10">
        <v>44.78</v>
      </c>
      <c r="K129" s="10"/>
    </row>
    <row r="130" spans="1:11" x14ac:dyDescent="0.25">
      <c r="A130">
        <v>250</v>
      </c>
      <c r="B130" s="192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1">
        <f t="shared" ref="H130" si="40">(E130-D130)/D130</f>
        <v>-0.15536564147177737</v>
      </c>
      <c r="I130" s="351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1:I136 F131:F136 I124:I130">
    <cfRule type="expression" dxfId="89" priority="30">
      <formula>F50&gt;0</formula>
    </cfRule>
    <cfRule type="expression" dxfId="88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23">
      <formula>F47&gt;0</formula>
    </cfRule>
    <cfRule type="expression" dxfId="86" priority="24">
      <formula>F47&lt;0</formula>
    </cfRule>
  </conditionalFormatting>
  <conditionalFormatting sqref="H47:I47">
    <cfRule type="expression" dxfId="85" priority="19">
      <formula>H47&gt;0</formula>
    </cfRule>
    <cfRule type="expression" dxfId="84" priority="20">
      <formula>H47&lt;0</formula>
    </cfRule>
  </conditionalFormatting>
  <conditionalFormatting sqref="H48:I48">
    <cfRule type="expression" dxfId="83" priority="17">
      <formula>H48&gt;0</formula>
    </cfRule>
    <cfRule type="expression" dxfId="82" priority="18">
      <formula>H48&lt;0</formula>
    </cfRule>
  </conditionalFormatting>
  <conditionalFormatting sqref="H49:I49">
    <cfRule type="expression" dxfId="81" priority="15">
      <formula>H49&gt;0</formula>
    </cfRule>
    <cfRule type="expression" dxfId="80" priority="16">
      <formula>H49&lt;0</formula>
    </cfRule>
  </conditionalFormatting>
  <conditionalFormatting sqref="F40:F46">
    <cfRule type="expression" dxfId="79" priority="13">
      <formula>F40&gt;0</formula>
    </cfRule>
    <cfRule type="expression" dxfId="78" priority="14">
      <formula>F40&lt;0</formula>
    </cfRule>
  </conditionalFormatting>
  <conditionalFormatting sqref="H40:I46">
    <cfRule type="expression" dxfId="77" priority="11">
      <formula>H40&gt;0</formula>
    </cfRule>
    <cfRule type="expression" dxfId="76" priority="12">
      <formula>H40&lt;0</formula>
    </cfRule>
  </conditionalFormatting>
  <conditionalFormatting sqref="I52 F52:F54">
    <cfRule type="expression" dxfId="75" priority="9">
      <formula>F52&gt;0</formula>
    </cfRule>
    <cfRule type="expression" dxfId="74" priority="10">
      <formula>F52&lt;0</formula>
    </cfRule>
  </conditionalFormatting>
  <conditionalFormatting sqref="Q8">
    <cfRule type="expression" dxfId="73" priority="5">
      <formula>Q8&gt;0</formula>
    </cfRule>
    <cfRule type="expression" dxfId="72" priority="6">
      <formula>Q8&lt;0</formula>
    </cfRule>
  </conditionalFormatting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F124:F130 H124:H130">
    <cfRule type="expression" dxfId="69" priority="1">
      <formula>F124&gt;0</formula>
    </cfRule>
    <cfRule type="expression" dxfId="68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7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67.73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7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67.73</v>
      </c>
      <c r="R4" s="499">
        <v>-1E-4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7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7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7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7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7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7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7">
        <f t="shared" si="1"/>
        <v>5.424137411481178E-3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7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7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7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7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7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7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7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7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7">
        <f t="shared" si="1"/>
        <v>6.3151710970772434E-3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7">
        <f t="shared" si="1"/>
        <v>-5.2593133674214698E-3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7">
        <f t="shared" si="1"/>
        <v>-1.3262217096727702E-2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7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7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7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7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7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7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7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7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7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7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7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7">
        <f t="shared" si="1"/>
        <v>1.1508951406649759E-2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7">
        <f t="shared" si="1"/>
        <v>2.421307506053294E-3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7">
        <f t="shared" si="1"/>
        <v>-2.5571814178151353E-3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7" t="e">
        <f t="shared" si="1"/>
        <v>#DIV/0!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42781</v>
      </c>
      <c r="X37" s="10" t="s">
        <v>469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7">
        <f t="shared" si="1"/>
        <v>1.4302059496573705E-4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7">
        <f t="shared" si="1"/>
        <v>-2.7100271002710175E-3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7">
        <f t="shared" si="1"/>
        <v>-2.1349274124680129E-3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7">
        <f t="shared" si="1"/>
        <v>1.4145496535796775E-2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3" t="s">
        <v>78</v>
      </c>
      <c r="P42" s="703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7">
        <f t="shared" si="1"/>
        <v>-4.7406981755494515E-3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74.503000000000014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7">
        <f t="shared" si="1"/>
        <v>-4.0062956073830813E-3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73.825700000000012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7">
        <f t="shared" si="1"/>
        <v>-4.4159544159544373E-3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73.148400000000009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7">
        <f t="shared" si="1"/>
        <v>1.6949152542372836E-2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72.471100000000007</v>
      </c>
      <c r="Q46" s="82"/>
      <c r="T46" s="92" t="s">
        <v>101</v>
      </c>
      <c r="U46" s="87" t="s">
        <v>761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7">
        <f t="shared" si="1"/>
        <v>-5.188067444876765E-3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71.793800000000005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7">
        <f t="shared" si="1"/>
        <v>-1.8699654775603536E-3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71.116500000000002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7">
        <f t="shared" si="1"/>
        <v>-5.5786010585038293E-3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70.4392</v>
      </c>
      <c r="Q49" s="82"/>
      <c r="T49" s="92" t="s">
        <v>122</v>
      </c>
      <c r="U49" s="87" t="s">
        <v>384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7">
        <f t="shared" si="1"/>
        <v>4.2930738408708535E-4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69.761900000000011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7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69.084600000000009</v>
      </c>
      <c r="Q51" s="82"/>
      <c r="T51" s="92" t="s">
        <v>105</v>
      </c>
      <c r="U51" s="87" t="s">
        <v>762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7">
        <f t="shared" si="1"/>
        <v>1.1252163877668808E-2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68.407300000000006</v>
      </c>
      <c r="Q52" s="82"/>
      <c r="T52" s="92" t="s">
        <v>106</v>
      </c>
      <c r="U52" s="87" t="s">
        <v>763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7">
        <f t="shared" si="1"/>
        <v>7.21813194745069E-4</v>
      </c>
    </row>
    <row r="53" spans="1:31" x14ac:dyDescent="0.25">
      <c r="O53" s="82">
        <v>1</v>
      </c>
      <c r="P53" s="82">
        <f t="shared" si="2"/>
        <v>67.73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7">
        <f t="shared" si="1"/>
        <v>5.4658952496954738E-2</v>
      </c>
    </row>
    <row r="54" spans="1:31" x14ac:dyDescent="0.25">
      <c r="O54" s="82">
        <v>0.99</v>
      </c>
      <c r="P54" s="82">
        <f t="shared" si="2"/>
        <v>67.052700000000002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7">
        <f t="shared" si="1"/>
        <v>-2.6674570243034879E-2</v>
      </c>
    </row>
    <row r="55" spans="1:31" x14ac:dyDescent="0.25">
      <c r="O55" s="82">
        <v>0.98</v>
      </c>
      <c r="P55" s="82">
        <f t="shared" si="2"/>
        <v>66.375399999999999</v>
      </c>
      <c r="Q55" s="82"/>
      <c r="T55" s="92" t="s">
        <v>108</v>
      </c>
      <c r="U55" s="87" t="s">
        <v>764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7">
        <f t="shared" si="1"/>
        <v>2.0790020790020236E-3</v>
      </c>
    </row>
    <row r="56" spans="1:31" x14ac:dyDescent="0.25">
      <c r="O56" s="82">
        <v>0.97</v>
      </c>
      <c r="P56" s="82">
        <f t="shared" si="2"/>
        <v>65.698099999999997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7">
        <f t="shared" si="1"/>
        <v>-1.4344262295081789E-2</v>
      </c>
    </row>
    <row r="57" spans="1:31" x14ac:dyDescent="0.25">
      <c r="O57" s="82">
        <v>0.96</v>
      </c>
      <c r="P57" s="82">
        <f t="shared" si="2"/>
        <v>65.020800000000008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7">
        <f t="shared" si="1"/>
        <v>7.6696165191740828E-3</v>
      </c>
    </row>
    <row r="58" spans="1:31" x14ac:dyDescent="0.25">
      <c r="O58" s="82">
        <v>0.95</v>
      </c>
      <c r="P58" s="82">
        <f t="shared" si="2"/>
        <v>64.343500000000006</v>
      </c>
      <c r="Q58" s="82"/>
      <c r="T58" s="92" t="s">
        <v>109</v>
      </c>
      <c r="U58" s="87" t="s">
        <v>591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7">
        <f t="shared" si="1"/>
        <v>-2.389864670313846E-2</v>
      </c>
    </row>
    <row r="59" spans="1:31" x14ac:dyDescent="0.25">
      <c r="O59" s="82">
        <v>0.94</v>
      </c>
      <c r="P59" s="82">
        <f t="shared" si="2"/>
        <v>63.666200000000003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7">
        <f t="shared" si="1"/>
        <v>1.253644314868807E-2</v>
      </c>
    </row>
    <row r="60" spans="1:31" x14ac:dyDescent="0.25">
      <c r="O60" s="82">
        <v>0.93</v>
      </c>
      <c r="P60" s="82">
        <f t="shared" si="2"/>
        <v>62.988900000000008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7">
        <f t="shared" si="1"/>
        <v>-1.3517400057521001E-2</v>
      </c>
    </row>
    <row r="61" spans="1:31" x14ac:dyDescent="0.25">
      <c r="O61" s="82">
        <v>0.92</v>
      </c>
      <c r="P61" s="82">
        <f t="shared" si="2"/>
        <v>62.311600000000006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7">
        <f t="shared" si="1"/>
        <v>7.2421784472769257E-3</v>
      </c>
    </row>
    <row r="62" spans="1:31" x14ac:dyDescent="0.25">
      <c r="O62" s="82">
        <v>0.91</v>
      </c>
      <c r="P62" s="82">
        <f t="shared" si="2"/>
        <v>61.634300000000003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7">
        <f t="shared" si="1"/>
        <v>1.4548126377663673E-2</v>
      </c>
    </row>
    <row r="63" spans="1:31" x14ac:dyDescent="0.25">
      <c r="O63" s="82">
        <v>0.9</v>
      </c>
      <c r="P63" s="82">
        <f t="shared" si="2"/>
        <v>60.957000000000008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7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7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7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7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7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100</v>
      </c>
      <c r="U2" s="162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7">
        <f>AD2/AD3-1</f>
        <v>-2.2267899965742188E-3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60.83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7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549</v>
      </c>
      <c r="M4" s="4"/>
      <c r="O4" s="11" t="s">
        <v>66</v>
      </c>
      <c r="Q4" s="55">
        <v>57.17</v>
      </c>
      <c r="R4" s="499">
        <v>-7.1000000000000004E-3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7">
        <f t="shared" si="1"/>
        <v>-7.7952889340789921E-3</v>
      </c>
    </row>
    <row r="5" spans="1:32" x14ac:dyDescent="0.25">
      <c r="B5" s="498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5717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7">
        <f t="shared" si="1"/>
        <v>-1.0157440325038181E-3</v>
      </c>
    </row>
    <row r="6" spans="1:32" x14ac:dyDescent="0.25">
      <c r="O6" s="11" t="s">
        <v>64</v>
      </c>
      <c r="Q6" s="2">
        <f>Q3*Q2</f>
        <v>6083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7">
        <f t="shared" si="1"/>
        <v>-6.224764468371391E-3</v>
      </c>
    </row>
    <row r="7" spans="1:32" x14ac:dyDescent="0.25">
      <c r="O7" s="11" t="s">
        <v>181</v>
      </c>
      <c r="Q7" s="2">
        <f>Q10+Q8</f>
        <v>-316.05000000000018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7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-366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7">
        <f t="shared" si="1"/>
        <v>3.7421330158189381E-3</v>
      </c>
    </row>
    <row r="9" spans="1:32" x14ac:dyDescent="0.25">
      <c r="O9" s="11" t="s">
        <v>213</v>
      </c>
      <c r="Q9" s="137">
        <f>IF(Q2=0, 0, Q8/Q6)</f>
        <v>-6.0167680420844978E-2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7">
        <f t="shared" si="1"/>
        <v>-6.2542258282622942E-3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7">
        <f t="shared" si="1"/>
        <v>-3.5371399696816352E-3</v>
      </c>
    </row>
    <row r="11" spans="1:32" x14ac:dyDescent="0.25">
      <c r="O11" s="11" t="s">
        <v>178</v>
      </c>
      <c r="P11" s="34"/>
      <c r="Q11" s="137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7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7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7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7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7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7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7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100</v>
      </c>
      <c r="D18" s="13"/>
      <c r="E18" s="13"/>
      <c r="F18" s="13">
        <f>SUM(F2:F17)</f>
        <v>6119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7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7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7">
        <f t="shared" si="1"/>
        <v>-9.8960910440382133E-4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7">
        <f t="shared" si="1"/>
        <v>9.3224571333445638E-3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7">
        <f t="shared" si="1"/>
        <v>-2.9875518672198842E-3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7">
        <f t="shared" si="1"/>
        <v>-2.9786529869270106E-3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7">
        <f t="shared" si="1"/>
        <v>-4.9398979087764694E-3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7">
        <f t="shared" si="1"/>
        <v>-2.9551797734361784E-3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7">
        <f t="shared" si="1"/>
        <v>5.9454995871179861E-3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7">
        <f t="shared" si="1"/>
        <v>2.9816133841311654E-3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7">
        <f t="shared" si="1"/>
        <v>7.1738405071737343E-3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7">
        <f t="shared" si="1"/>
        <v>-2.3301287273912341E-2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7">
        <f t="shared" si="1"/>
        <v>9.7071405067454819E-3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7">
        <f t="shared" si="1"/>
        <v>3.1358309952136398E-3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7">
        <f t="shared" si="1"/>
        <v>-7.046869878728268E-3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7">
        <f t="shared" si="1"/>
        <v>3.0221171703528782E-2</v>
      </c>
    </row>
    <row r="34" spans="1:32" x14ac:dyDescent="0.25">
      <c r="A34" t="s">
        <v>372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7">
        <f t="shared" si="1"/>
        <v>-3.7536561585960415E-2</v>
      </c>
    </row>
    <row r="35" spans="1:32" x14ac:dyDescent="0.25">
      <c r="A35" t="s">
        <v>466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7">
        <f t="shared" si="1"/>
        <v>-2.6111726539009283E-2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:F37" si="8">C36*(E36-D36)</f>
        <v>-56.497500000000223</v>
      </c>
      <c r="G36" s="40">
        <f t="shared" ref="G36:G37" si="9">D36*C36</f>
        <v>4643.4975000000004</v>
      </c>
      <c r="H36" s="230">
        <f t="shared" ref="H36:H37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7">
        <f t="shared" si="1"/>
        <v>1.5850372483752206E-3</v>
      </c>
    </row>
    <row r="37" spans="1:32" x14ac:dyDescent="0.25">
      <c r="A37">
        <v>75</v>
      </c>
      <c r="B37" s="192">
        <v>42831</v>
      </c>
      <c r="C37" s="10">
        <v>100</v>
      </c>
      <c r="D37" s="40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30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7">
        <f t="shared" si="1"/>
        <v>3.1801558276356445E-3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7">
        <f t="shared" si="1"/>
        <v>2.0713830465264316E-3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7">
        <f t="shared" si="1"/>
        <v>-4.7573739295909689E-3</v>
      </c>
    </row>
    <row r="40" spans="1:32" x14ac:dyDescent="0.25">
      <c r="L40" t="s">
        <v>212</v>
      </c>
      <c r="M40" s="2">
        <f>M49+K49-F49</f>
        <v>49.949999999999818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7">
        <f t="shared" si="1"/>
        <v>1.3500482160077265E-2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703" t="s">
        <v>78</v>
      </c>
      <c r="P41" s="703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7">
        <f t="shared" si="1"/>
        <v>6.4703979294726821E-3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62.887000000000008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7">
        <f t="shared" si="1"/>
        <v>6.1848958333334814E-3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62.315300000000008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7">
        <f t="shared" si="1"/>
        <v>-2.0564323290291675E-2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61.743600000000008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7">
        <f t="shared" si="1"/>
        <v>1.6364225534672761E-2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61.171900000000008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7">
        <f t="shared" si="1"/>
        <v>5.7031122698387726E-3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60.600200000000008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7">
        <f t="shared" si="1"/>
        <v>-1.7765685019206168E-2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60.028500000000001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7">
        <f t="shared" si="1"/>
        <v>-1.9169329073482899E-3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59.456800000000001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7">
        <f t="shared" si="1"/>
        <v>-1.913265306122458E-3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58.885100000000001</v>
      </c>
      <c r="Q49" s="2"/>
      <c r="T49" s="92" t="s">
        <v>122</v>
      </c>
      <c r="U49" s="129" t="s">
        <v>587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7">
        <f t="shared" si="1"/>
        <v>3.1897926634760765E-4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58.313400000000001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7">
        <f t="shared" si="1"/>
        <v>-4.9198539914298012E-3</v>
      </c>
    </row>
    <row r="51" spans="1:32" x14ac:dyDescent="0.25">
      <c r="O51" s="82">
        <v>1.01</v>
      </c>
      <c r="P51" s="82">
        <f t="shared" si="11"/>
        <v>57.741700000000002</v>
      </c>
      <c r="Q51" s="2"/>
      <c r="T51" s="92" t="s">
        <v>105</v>
      </c>
      <c r="U51" s="129" t="s">
        <v>765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7">
        <f t="shared" si="1"/>
        <v>5.4252433381203335E-3</v>
      </c>
    </row>
    <row r="52" spans="1:32" x14ac:dyDescent="0.25">
      <c r="O52" s="82">
        <v>1</v>
      </c>
      <c r="P52" s="82">
        <f t="shared" si="11"/>
        <v>57.17</v>
      </c>
      <c r="Q52" s="2"/>
      <c r="T52" s="92" t="s">
        <v>106</v>
      </c>
      <c r="U52" s="129" t="s">
        <v>766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7">
        <f t="shared" si="1"/>
        <v>8.8538312942691988E-3</v>
      </c>
    </row>
    <row r="53" spans="1:32" x14ac:dyDescent="0.25">
      <c r="O53" s="82">
        <v>0.99</v>
      </c>
      <c r="P53" s="82">
        <f t="shared" si="11"/>
        <v>56.598300000000002</v>
      </c>
      <c r="Q53" s="2"/>
      <c r="T53" s="506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7">
        <f t="shared" si="1"/>
        <v>-4.806151874399256E-3</v>
      </c>
    </row>
    <row r="54" spans="1:32" x14ac:dyDescent="0.25">
      <c r="O54" s="82">
        <v>0.98</v>
      </c>
      <c r="P54" s="82">
        <f t="shared" si="11"/>
        <v>56.026600000000002</v>
      </c>
      <c r="Q54" s="2"/>
      <c r="T54" s="506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7">
        <f t="shared" si="1"/>
        <v>1.2489862124898776E-2</v>
      </c>
    </row>
    <row r="55" spans="1:32" x14ac:dyDescent="0.25">
      <c r="O55" s="82">
        <v>0.97</v>
      </c>
      <c r="P55" s="82">
        <f t="shared" si="11"/>
        <v>55.454900000000002</v>
      </c>
      <c r="T55" s="92" t="s">
        <v>108</v>
      </c>
      <c r="U55" s="129" t="s">
        <v>767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7">
        <f t="shared" si="1"/>
        <v>-6.9265463917526082E-3</v>
      </c>
    </row>
    <row r="56" spans="1:32" x14ac:dyDescent="0.25">
      <c r="O56" s="82">
        <v>0.96</v>
      </c>
      <c r="P56" s="82">
        <f t="shared" si="11"/>
        <v>54.883200000000002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7">
        <f t="shared" si="1"/>
        <v>1.6134236850597894E-3</v>
      </c>
    </row>
    <row r="57" spans="1:32" x14ac:dyDescent="0.25">
      <c r="O57" s="82">
        <v>0.95</v>
      </c>
      <c r="P57" s="82">
        <f t="shared" si="11"/>
        <v>54.311500000000002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7">
        <f t="shared" si="1"/>
        <v>1.4734774066797574E-2</v>
      </c>
    </row>
    <row r="58" spans="1:32" x14ac:dyDescent="0.25">
      <c r="O58" s="82">
        <v>0.94</v>
      </c>
      <c r="P58" s="82">
        <f t="shared" si="11"/>
        <v>53.739799999999995</v>
      </c>
      <c r="T58" s="92" t="s">
        <v>109</v>
      </c>
      <c r="U58" s="129" t="s">
        <v>629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7">
        <f t="shared" si="1"/>
        <v>-3.1010282356782604E-3</v>
      </c>
    </row>
    <row r="59" spans="1:32" x14ac:dyDescent="0.25">
      <c r="O59" s="82">
        <v>0.93</v>
      </c>
      <c r="P59" s="82">
        <f t="shared" si="11"/>
        <v>53.168100000000003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7">
        <f t="shared" si="1"/>
        <v>4.7556575926535061E-3</v>
      </c>
    </row>
    <row r="60" spans="1:32" x14ac:dyDescent="0.25">
      <c r="O60" s="82">
        <v>0.92</v>
      </c>
      <c r="P60" s="82">
        <f t="shared" si="11"/>
        <v>52.596400000000003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7">
        <f t="shared" si="1"/>
        <v>8.7675765095118763E-3</v>
      </c>
    </row>
    <row r="61" spans="1:32" x14ac:dyDescent="0.25">
      <c r="O61" s="82">
        <v>0.91</v>
      </c>
      <c r="P61" s="82">
        <f t="shared" si="11"/>
        <v>52.024700000000003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7">
        <f t="shared" si="1"/>
        <v>-1.8163804491413416E-3</v>
      </c>
    </row>
    <row r="62" spans="1:32" x14ac:dyDescent="0.25">
      <c r="O62" s="82">
        <v>0.9</v>
      </c>
      <c r="P62" s="82">
        <f t="shared" si="11"/>
        <v>51.453000000000003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7">
        <f t="shared" si="1"/>
        <v>-1.4803969415975171E-2</v>
      </c>
    </row>
    <row r="63" spans="1:32" x14ac:dyDescent="0.25"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7" t="e">
        <f t="shared" si="1"/>
        <v>#DIV/0!</v>
      </c>
    </row>
    <row r="64" spans="1:32" x14ac:dyDescent="0.25"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7">
        <f t="shared" si="1"/>
        <v>-1</v>
      </c>
    </row>
    <row r="65" spans="24:32" x14ac:dyDescent="0.25"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7">
        <f t="shared" si="1"/>
        <v>2.9225523623965799E-3</v>
      </c>
    </row>
    <row r="66" spans="24:32" x14ac:dyDescent="0.25"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7">
        <f t="shared" si="1"/>
        <v>-3.246226261970353E-4</v>
      </c>
    </row>
    <row r="67" spans="24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7">
        <f>AD67/AD68-1</f>
        <v>5.2210801109480176E-3</v>
      </c>
    </row>
    <row r="68" spans="24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61" priority="13">
      <formula>F22&gt;0</formula>
    </cfRule>
    <cfRule type="expression" dxfId="60" priority="14">
      <formula>F22&lt;0</formula>
    </cfRule>
  </conditionalFormatting>
  <conditionalFormatting sqref="H22:H39">
    <cfRule type="expression" dxfId="59" priority="11">
      <formula>H22&gt;0</formula>
    </cfRule>
    <cfRule type="expression" dxfId="58" priority="12">
      <formula>H22&lt;0</formula>
    </cfRule>
  </conditionalFormatting>
  <conditionalFormatting sqref="Q8">
    <cfRule type="expression" dxfId="57" priority="7">
      <formula>Q8&gt;0</formula>
    </cfRule>
    <cfRule type="expression" dxfId="56" priority="8">
      <formula>Q8&lt;0</formula>
    </cfRule>
  </conditionalFormatting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M40">
    <cfRule type="expression" dxfId="53" priority="5">
      <formula>M40&gt;0</formula>
    </cfRule>
    <cfRule type="expression" dxfId="52" priority="6">
      <formula>M40&lt;0</formula>
    </cfRule>
  </conditionalFormatting>
  <conditionalFormatting sqref="J36">
    <cfRule type="expression" dxfId="51" priority="3">
      <formula>J36&gt;0</formula>
    </cfRule>
    <cfRule type="expression" dxfId="50" priority="4">
      <formula>J36&lt;0</formula>
    </cfRule>
  </conditionalFormatting>
  <conditionalFormatting sqref="J37">
    <cfRule type="expression" dxfId="49" priority="1">
      <formula>J37&gt;0</formula>
    </cfRule>
    <cfRule type="expression" dxfId="48" priority="2">
      <formula>J37&lt;0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7">
        <f>AC2/AC3-1</f>
        <v>-7.8786110300554935E-3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33.39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7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33.39</v>
      </c>
      <c r="R4" s="499">
        <v>-1.6199999999999999E-2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7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7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7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7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7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7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7">
        <f t="shared" si="1"/>
        <v>8.7565674255694059E-3</v>
      </c>
    </row>
    <row r="11" spans="1:31" x14ac:dyDescent="0.25">
      <c r="O11" s="11" t="s">
        <v>178</v>
      </c>
      <c r="P11" s="34"/>
      <c r="Q11" s="137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7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7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7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7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7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7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7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7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7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7">
        <f t="shared" si="1"/>
        <v>0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7">
        <f t="shared" si="1"/>
        <v>-1.1805741883552545E-2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7" t="e">
        <f t="shared" si="1"/>
        <v>#DIV/0!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7">
        <f t="shared" si="1"/>
        <v>-1.0391686650679466E-2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7">
        <f t="shared" si="1"/>
        <v>-8.1923890063425597E-3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7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7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7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7">
        <f t="shared" si="1"/>
        <v>-1.1385199240986799E-2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7">
        <f t="shared" si="1"/>
        <v>9.8549137695045363E-3</v>
      </c>
    </row>
    <row r="31" spans="1:31" x14ac:dyDescent="0.25">
      <c r="A31" s="387" t="s">
        <v>56</v>
      </c>
      <c r="B31" s="714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7">
        <f t="shared" si="1"/>
        <v>-9.2215893680498429E-3</v>
      </c>
    </row>
    <row r="32" spans="1:31" x14ac:dyDescent="0.25">
      <c r="A32" s="388" t="s">
        <v>71</v>
      </c>
      <c r="B32" s="714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7">
        <f t="shared" si="1"/>
        <v>-1.5750133475707528E-2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7">
        <f t="shared" si="1"/>
        <v>8.0149612610203036E-4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7">
        <f t="shared" si="1"/>
        <v>1.601520086862096E-2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7">
        <f t="shared" si="1"/>
        <v>5.1841746248295628E-3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7">
        <f t="shared" si="1"/>
        <v>-1.3623978201635634E-3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7">
        <f t="shared" si="1"/>
        <v>-4.3407487791643495E-3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7">
        <f t="shared" si="1"/>
        <v>4.8350398179749732E-2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7">
        <f t="shared" si="1"/>
        <v>1.0054582016661762E-2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7">
        <f t="shared" si="1"/>
        <v>2.5921658986176599E-3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3" t="s">
        <v>78</v>
      </c>
      <c r="P41" s="703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7">
        <f t="shared" si="1"/>
        <v>-1.7251293847039273E-3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36.729000000000006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7">
        <f t="shared" si="1"/>
        <v>1.1514104778354017E-3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36.395100000000006</v>
      </c>
      <c r="Q43" s="2"/>
      <c r="T43" s="160" t="s">
        <v>98</v>
      </c>
      <c r="U43" s="160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7">
        <f t="shared" si="1"/>
        <v>-4.7174986286341203E-2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36.061199999999999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7">
        <f t="shared" si="1"/>
        <v>1.3904338153504003E-2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35.7273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7">
        <f t="shared" si="1"/>
        <v>1.668080294034513E-2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35.3934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7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35.0595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7">
        <f t="shared" si="1"/>
        <v>-1.2969094922737234E-2</v>
      </c>
    </row>
    <row r="48" spans="1:31" x14ac:dyDescent="0.25">
      <c r="O48" s="82">
        <v>1.04</v>
      </c>
      <c r="P48" s="82">
        <f t="shared" si="2"/>
        <v>34.7256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7">
        <f t="shared" si="1"/>
        <v>7.7864293659621886E-3</v>
      </c>
    </row>
    <row r="49" spans="15:31" x14ac:dyDescent="0.25">
      <c r="O49" s="82">
        <v>1.03</v>
      </c>
      <c r="P49" s="82">
        <f t="shared" si="2"/>
        <v>34.3917</v>
      </c>
      <c r="Q49" s="2"/>
      <c r="T49" s="10" t="s">
        <v>104</v>
      </c>
      <c r="U49" s="10" t="s">
        <v>592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7">
        <f t="shared" si="1"/>
        <v>-1.8558951965065518E-2</v>
      </c>
    </row>
    <row r="50" spans="15:31" x14ac:dyDescent="0.25">
      <c r="O50" s="82">
        <v>1.02</v>
      </c>
      <c r="P50" s="82">
        <f t="shared" si="2"/>
        <v>34.0578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7">
        <f t="shared" si="1"/>
        <v>-1.3462574044157294E-2</v>
      </c>
    </row>
    <row r="51" spans="15:31" x14ac:dyDescent="0.25">
      <c r="O51" s="82">
        <v>1.01</v>
      </c>
      <c r="P51" s="82">
        <f t="shared" si="2"/>
        <v>33.7239</v>
      </c>
      <c r="Q51" s="2"/>
      <c r="T51" s="10" t="s">
        <v>105</v>
      </c>
      <c r="U51" s="10" t="s">
        <v>768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7">
        <f t="shared" si="1"/>
        <v>-1.9794140934283444E-2</v>
      </c>
    </row>
    <row r="52" spans="15:31" x14ac:dyDescent="0.25">
      <c r="O52" s="82">
        <v>1</v>
      </c>
      <c r="P52" s="82">
        <f t="shared" si="2"/>
        <v>33.39</v>
      </c>
      <c r="Q52" s="2"/>
      <c r="T52" s="10" t="s">
        <v>106</v>
      </c>
      <c r="U52" s="10" t="s">
        <v>525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7">
        <f t="shared" si="1"/>
        <v>3.4398034398034349E-2</v>
      </c>
    </row>
    <row r="53" spans="15:31" x14ac:dyDescent="0.25">
      <c r="O53" s="82">
        <v>0.99</v>
      </c>
      <c r="P53" s="82">
        <f t="shared" si="2"/>
        <v>33.056100000000001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7">
        <f t="shared" si="1"/>
        <v>9.6471885336273377E-3</v>
      </c>
    </row>
    <row r="54" spans="15:31" x14ac:dyDescent="0.25">
      <c r="O54" s="82">
        <v>0.98</v>
      </c>
      <c r="P54" s="82">
        <f t="shared" si="2"/>
        <v>32.722200000000001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7">
        <f t="shared" si="1"/>
        <v>-9.8253275109170257E-3</v>
      </c>
    </row>
    <row r="55" spans="15:31" x14ac:dyDescent="0.25">
      <c r="O55" s="82">
        <v>0.97</v>
      </c>
      <c r="P55" s="82">
        <f t="shared" si="2"/>
        <v>32.388300000000001</v>
      </c>
      <c r="T55" s="10" t="s">
        <v>108</v>
      </c>
      <c r="U55" s="10" t="s">
        <v>769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7">
        <f t="shared" si="1"/>
        <v>-7.5839653304442534E-3</v>
      </c>
    </row>
    <row r="56" spans="15:31" x14ac:dyDescent="0.25">
      <c r="O56" s="82">
        <v>0.96</v>
      </c>
      <c r="P56" s="82">
        <f t="shared" si="2"/>
        <v>32.054400000000001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7">
        <f t="shared" si="1"/>
        <v>-4.5834456726880912E-3</v>
      </c>
    </row>
    <row r="57" spans="15:31" x14ac:dyDescent="0.25">
      <c r="O57" s="82">
        <v>0.95</v>
      </c>
      <c r="P57" s="82">
        <f t="shared" si="2"/>
        <v>31.720499999999998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7">
        <f t="shared" si="1"/>
        <v>4.3325209856486246E-3</v>
      </c>
    </row>
    <row r="58" spans="15:31" x14ac:dyDescent="0.25">
      <c r="O58" s="82">
        <v>0.94</v>
      </c>
      <c r="P58" s="82">
        <f t="shared" si="2"/>
        <v>31.386599999999998</v>
      </c>
      <c r="T58" s="10" t="s">
        <v>109</v>
      </c>
      <c r="U58" s="10" t="s">
        <v>630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7">
        <f t="shared" si="1"/>
        <v>-8.116883116883189E-4</v>
      </c>
    </row>
    <row r="59" spans="15:31" x14ac:dyDescent="0.25">
      <c r="O59" s="82">
        <v>0.93</v>
      </c>
      <c r="P59" s="82">
        <f t="shared" si="2"/>
        <v>31.052700000000002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7">
        <f t="shared" si="1"/>
        <v>-4.5785079450579858E-3</v>
      </c>
    </row>
    <row r="60" spans="15:31" x14ac:dyDescent="0.25">
      <c r="O60" s="82">
        <v>0.92</v>
      </c>
      <c r="P60" s="82">
        <f t="shared" si="2"/>
        <v>30.718800000000002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7">
        <f t="shared" si="1"/>
        <v>-1.1711471919084282E-2</v>
      </c>
    </row>
    <row r="61" spans="15:31" x14ac:dyDescent="0.25">
      <c r="O61" s="82">
        <v>0.91</v>
      </c>
      <c r="P61" s="82">
        <f t="shared" si="2"/>
        <v>30.384900000000002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7">
        <f t="shared" si="1"/>
        <v>1.6229375169056093E-2</v>
      </c>
    </row>
    <row r="62" spans="15:31" x14ac:dyDescent="0.25">
      <c r="O62" s="82">
        <v>0.9</v>
      </c>
      <c r="P62" s="82">
        <f t="shared" si="2"/>
        <v>30.051000000000002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7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7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7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7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7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7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152.18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152.18</v>
      </c>
      <c r="R4" s="499">
        <v>-1.8E-3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7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7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7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7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7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7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7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7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3" t="s">
        <v>78</v>
      </c>
      <c r="P45" s="703"/>
      <c r="T45" s="92" t="s">
        <v>100</v>
      </c>
      <c r="U45" s="432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167.39800000000002</v>
      </c>
      <c r="Q46" s="2"/>
      <c r="T46" s="92" t="s">
        <v>101</v>
      </c>
      <c r="U46" s="432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165.87620000000001</v>
      </c>
      <c r="Q47" s="2"/>
      <c r="T47" s="92" t="s">
        <v>102</v>
      </c>
      <c r="U47" s="432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164.35440000000003</v>
      </c>
      <c r="Q48" s="2"/>
      <c r="T48" s="92" t="s">
        <v>103</v>
      </c>
      <c r="U48" s="432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162.83260000000001</v>
      </c>
      <c r="Q49" s="2"/>
      <c r="T49" s="92" t="s">
        <v>104</v>
      </c>
      <c r="U49" s="432" t="s">
        <v>631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161.31080000000003</v>
      </c>
      <c r="Q50" s="2"/>
      <c r="T50" s="92"/>
      <c r="U50" s="432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159.78900000000002</v>
      </c>
      <c r="Q51" s="2"/>
      <c r="T51" s="92" t="s">
        <v>105</v>
      </c>
      <c r="U51" s="432" t="s">
        <v>770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158.2672</v>
      </c>
      <c r="Q52" s="2"/>
      <c r="T52" s="92" t="s">
        <v>106</v>
      </c>
      <c r="U52" s="432" t="s">
        <v>593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156.74540000000002</v>
      </c>
      <c r="Q53" s="2"/>
      <c r="T53" s="92" t="s">
        <v>107</v>
      </c>
      <c r="U53" s="433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155.2236</v>
      </c>
      <c r="Q54" s="2"/>
      <c r="T54" s="92" t="s">
        <v>110</v>
      </c>
      <c r="U54" s="433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153.70180000000002</v>
      </c>
      <c r="Q55" s="2"/>
      <c r="T55" s="92" t="s">
        <v>108</v>
      </c>
      <c r="U55" s="432" t="s">
        <v>771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7"/>
    </row>
    <row r="56" spans="1:31" x14ac:dyDescent="0.25">
      <c r="O56" s="82">
        <v>1</v>
      </c>
      <c r="P56" s="82">
        <f t="shared" si="0"/>
        <v>152.18</v>
      </c>
      <c r="Q56" s="2"/>
      <c r="T56" s="92" t="s">
        <v>111</v>
      </c>
      <c r="U56" s="432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7"/>
    </row>
    <row r="57" spans="1:31" x14ac:dyDescent="0.25">
      <c r="O57" s="82">
        <v>0.99</v>
      </c>
      <c r="P57" s="82">
        <f t="shared" si="0"/>
        <v>150.65819999999999</v>
      </c>
      <c r="Q57" s="2"/>
      <c r="T57" s="92" t="s">
        <v>112</v>
      </c>
      <c r="U57" s="432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7"/>
    </row>
    <row r="58" spans="1:31" x14ac:dyDescent="0.25">
      <c r="O58" s="82">
        <v>0.98</v>
      </c>
      <c r="P58" s="82">
        <f t="shared" si="0"/>
        <v>149.13640000000001</v>
      </c>
      <c r="Q58" s="2"/>
      <c r="T58" s="92" t="s">
        <v>109</v>
      </c>
      <c r="U58" s="432" t="s">
        <v>582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7"/>
    </row>
    <row r="59" spans="1:31" x14ac:dyDescent="0.25">
      <c r="O59" s="82">
        <v>0.97</v>
      </c>
      <c r="P59" s="82">
        <f t="shared" si="0"/>
        <v>147.6146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7"/>
    </row>
    <row r="60" spans="1:31" x14ac:dyDescent="0.25">
      <c r="O60" s="82">
        <v>0.96</v>
      </c>
      <c r="P60" s="82">
        <f t="shared" si="0"/>
        <v>146.09280000000001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7"/>
    </row>
    <row r="61" spans="1:31" x14ac:dyDescent="0.25">
      <c r="O61" s="82">
        <v>0.95</v>
      </c>
      <c r="P61" s="82">
        <f t="shared" si="0"/>
        <v>144.571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7"/>
    </row>
    <row r="62" spans="1:31" x14ac:dyDescent="0.25">
      <c r="O62" s="82">
        <v>0.94</v>
      </c>
      <c r="P62" s="82">
        <f t="shared" si="0"/>
        <v>143.04919999999998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7"/>
    </row>
    <row r="63" spans="1:31" x14ac:dyDescent="0.25">
      <c r="O63" s="82">
        <v>0.93</v>
      </c>
      <c r="P63" s="82">
        <f t="shared" si="0"/>
        <v>141.5274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7"/>
    </row>
    <row r="64" spans="1:31" x14ac:dyDescent="0.25">
      <c r="O64" s="82">
        <v>0.92</v>
      </c>
      <c r="P64" s="82">
        <f t="shared" si="0"/>
        <v>140.00560000000002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7"/>
    </row>
    <row r="65" spans="15:31" x14ac:dyDescent="0.25">
      <c r="O65" s="82">
        <v>0.91</v>
      </c>
      <c r="P65" s="82">
        <f t="shared" si="0"/>
        <v>138.4838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7"/>
    </row>
    <row r="66" spans="15:31" x14ac:dyDescent="0.25">
      <c r="O66" s="82">
        <v>0.9</v>
      </c>
      <c r="P66" s="82">
        <f t="shared" si="0"/>
        <v>136.96200000000002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7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7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7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42.6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7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42.6</v>
      </c>
      <c r="R4" s="499">
        <v>-1.3899999999999999E-2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7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7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7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7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7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7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7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7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7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7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7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7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7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7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7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7">
        <f t="shared" si="1"/>
        <v>6.7340067340069254E-3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7">
        <f t="shared" si="1"/>
        <v>2.7681660899653959E-2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7">
        <f t="shared" si="1"/>
        <v>-2.3648648648648574E-2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7">
        <f t="shared" si="1"/>
        <v>-7.8212290502793769E-3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7">
        <f t="shared" si="1"/>
        <v>-1.7563117453347932E-2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7">
        <f t="shared" si="1"/>
        <v>1.2222222222222134E-2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7">
        <f t="shared" si="1"/>
        <v>1.2373453318335059E-2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7">
        <f t="shared" si="1"/>
        <v>-2.3076923076922995E-2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7">
        <f t="shared" si="1"/>
        <v>2.9411764705882248E-2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7">
        <f t="shared" si="1"/>
        <v>-8.9686098654707669E-3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7">
        <f t="shared" si="1"/>
        <v>3.600464576074347E-2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7">
        <f t="shared" si="1"/>
        <v>0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7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7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7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7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7">
        <f t="shared" si="1"/>
        <v>-8.950548221078547E-3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7">
        <f t="shared" si="1"/>
        <v>-8.8711465956976543E-3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7">
        <f t="shared" si="1"/>
        <v>-4.1961130742048658E-3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7">
        <f t="shared" si="1"/>
        <v>8.6879037647582535E-3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7">
        <f t="shared" si="1"/>
        <v>1.9300635785649334E-2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7">
        <f t="shared" si="1"/>
        <v>6.8587105624142719E-3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7">
        <f t="shared" si="1"/>
        <v>-1.1301989150090397E-2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46.860000000000007</v>
      </c>
      <c r="T43" s="92" t="s">
        <v>98</v>
      </c>
      <c r="U43" s="432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7">
        <f t="shared" si="1"/>
        <v>-5.6192402787142992E-3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46.434000000000005</v>
      </c>
      <c r="T44" s="92" t="s">
        <v>99</v>
      </c>
      <c r="U44" s="432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7">
        <f t="shared" si="1"/>
        <v>3.3829499323410062E-3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46.008000000000003</v>
      </c>
      <c r="T45" s="92" t="s">
        <v>100</v>
      </c>
      <c r="U45" s="432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7">
        <f t="shared" si="1"/>
        <v>9.1033227127903515E-3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45.582000000000001</v>
      </c>
      <c r="Q46" s="2"/>
      <c r="T46" s="92" t="s">
        <v>101</v>
      </c>
      <c r="U46" s="432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7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45.156000000000006</v>
      </c>
      <c r="Q47" s="2"/>
      <c r="T47" s="92" t="s">
        <v>102</v>
      </c>
      <c r="U47" s="432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7">
        <f t="shared" si="1"/>
        <v>7.9293158133213471E-3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44.730000000000004</v>
      </c>
      <c r="Q48" s="2"/>
      <c r="T48" s="92" t="s">
        <v>103</v>
      </c>
      <c r="U48" s="432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7">
        <f t="shared" si="1"/>
        <v>-7.8669363902000855E-3</v>
      </c>
    </row>
    <row r="49" spans="15:31" x14ac:dyDescent="0.25">
      <c r="O49" s="82">
        <v>1.04</v>
      </c>
      <c r="P49" s="82">
        <f t="shared" si="5"/>
        <v>44.304000000000002</v>
      </c>
      <c r="Q49" s="2"/>
      <c r="T49" s="92" t="s">
        <v>122</v>
      </c>
      <c r="U49" s="432" t="s">
        <v>401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7">
        <f t="shared" si="1"/>
        <v>-1.4399645547186535E-2</v>
      </c>
    </row>
    <row r="50" spans="15:31" x14ac:dyDescent="0.25">
      <c r="O50" s="82">
        <v>1.03</v>
      </c>
      <c r="P50" s="82">
        <f t="shared" si="5"/>
        <v>43.878</v>
      </c>
      <c r="Q50" s="2"/>
      <c r="T50" s="92"/>
      <c r="U50" s="432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7">
        <f t="shared" si="1"/>
        <v>3.3188372625314821E-2</v>
      </c>
    </row>
    <row r="51" spans="15:31" x14ac:dyDescent="0.25">
      <c r="O51" s="82">
        <v>1.02</v>
      </c>
      <c r="P51" s="82">
        <f t="shared" si="5"/>
        <v>43.452000000000005</v>
      </c>
      <c r="Q51" s="2"/>
      <c r="T51" s="92" t="s">
        <v>105</v>
      </c>
      <c r="U51" s="432" t="s">
        <v>772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7">
        <f t="shared" si="1"/>
        <v>-1.6876687668766932E-2</v>
      </c>
    </row>
    <row r="52" spans="15:31" x14ac:dyDescent="0.25">
      <c r="O52" s="82">
        <v>1.01</v>
      </c>
      <c r="P52" s="82">
        <f t="shared" si="5"/>
        <v>43.026000000000003</v>
      </c>
      <c r="Q52" s="2"/>
      <c r="T52" s="92" t="s">
        <v>106</v>
      </c>
      <c r="U52" s="432" t="s">
        <v>482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7">
        <f t="shared" si="1"/>
        <v>1.2531328320801949E-2</v>
      </c>
    </row>
    <row r="53" spans="15:31" x14ac:dyDescent="0.25">
      <c r="O53" s="82">
        <v>1</v>
      </c>
      <c r="P53" s="82">
        <f t="shared" si="5"/>
        <v>42.6</v>
      </c>
      <c r="Q53" s="2"/>
      <c r="T53" s="92" t="s">
        <v>107</v>
      </c>
      <c r="U53" s="433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7">
        <f t="shared" si="1"/>
        <v>3.7588652482269502E-2</v>
      </c>
    </row>
    <row r="54" spans="15:31" x14ac:dyDescent="0.25">
      <c r="O54" s="82">
        <v>0.99</v>
      </c>
      <c r="P54" s="82">
        <f t="shared" si="5"/>
        <v>42.173999999999999</v>
      </c>
      <c r="Q54" s="2"/>
      <c r="T54" s="92" t="s">
        <v>110</v>
      </c>
      <c r="U54" s="433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7">
        <f t="shared" si="1"/>
        <v>-9.3676814988291612E-3</v>
      </c>
    </row>
    <row r="55" spans="15:31" x14ac:dyDescent="0.25">
      <c r="O55" s="82">
        <v>0.98</v>
      </c>
      <c r="P55" s="82">
        <f t="shared" si="5"/>
        <v>41.747999999999998</v>
      </c>
      <c r="Q55" s="2"/>
      <c r="T55" s="92" t="s">
        <v>108</v>
      </c>
      <c r="U55" s="432" t="s">
        <v>773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7">
        <f t="shared" si="1"/>
        <v>-9.2807424593966958E-3</v>
      </c>
    </row>
    <row r="56" spans="15:31" x14ac:dyDescent="0.25">
      <c r="O56" s="82">
        <v>0.97</v>
      </c>
      <c r="P56" s="82">
        <f t="shared" si="5"/>
        <v>41.322000000000003</v>
      </c>
      <c r="Q56" s="2"/>
      <c r="T56" s="92" t="s">
        <v>111</v>
      </c>
      <c r="U56" s="432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7">
        <f t="shared" si="1"/>
        <v>-1.1241110346409733E-2</v>
      </c>
    </row>
    <row r="57" spans="15:31" x14ac:dyDescent="0.25">
      <c r="O57" s="82">
        <v>0.96</v>
      </c>
      <c r="P57" s="82">
        <f t="shared" si="5"/>
        <v>40.896000000000001</v>
      </c>
      <c r="Q57" s="2"/>
      <c r="T57" s="92" t="s">
        <v>112</v>
      </c>
      <c r="U57" s="432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7">
        <f t="shared" si="1"/>
        <v>1.1483693155720509E-3</v>
      </c>
    </row>
    <row r="58" spans="15:31" x14ac:dyDescent="0.25">
      <c r="O58" s="82">
        <v>0.95</v>
      </c>
      <c r="P58" s="82">
        <f t="shared" si="5"/>
        <v>40.47</v>
      </c>
      <c r="Q58" s="2"/>
      <c r="T58" s="92" t="s">
        <v>109</v>
      </c>
      <c r="U58" s="432" t="s">
        <v>632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7">
        <f t="shared" si="1"/>
        <v>-9.1033227127901295E-3</v>
      </c>
    </row>
    <row r="59" spans="15:31" x14ac:dyDescent="0.25">
      <c r="O59" s="82">
        <v>0.94</v>
      </c>
      <c r="P59" s="82">
        <f t="shared" si="5"/>
        <v>40.043999999999997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7">
        <f t="shared" si="1"/>
        <v>3.1455399061032674E-2</v>
      </c>
    </row>
    <row r="60" spans="15:31" x14ac:dyDescent="0.25">
      <c r="O60" s="82">
        <v>0.93</v>
      </c>
      <c r="P60" s="82">
        <f t="shared" si="5"/>
        <v>39.618000000000002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7">
        <f t="shared" si="1"/>
        <v>-1.1600928074245953E-2</v>
      </c>
    </row>
    <row r="61" spans="15:31" x14ac:dyDescent="0.25">
      <c r="O61" s="82">
        <v>0.92</v>
      </c>
      <c r="P61" s="82">
        <f t="shared" si="5"/>
        <v>39.192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7">
        <f t="shared" si="1"/>
        <v>2.3752969121140222E-2</v>
      </c>
    </row>
    <row r="62" spans="15:31" x14ac:dyDescent="0.25">
      <c r="O62" s="82">
        <v>0.91</v>
      </c>
      <c r="P62" s="82">
        <f t="shared" si="5"/>
        <v>38.766000000000005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7">
        <f t="shared" si="1"/>
        <v>1.7891682785299956E-2</v>
      </c>
    </row>
    <row r="63" spans="15:31" x14ac:dyDescent="0.25">
      <c r="O63" s="82">
        <v>0.9</v>
      </c>
      <c r="P63" s="82">
        <f t="shared" si="5"/>
        <v>38.340000000000003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7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7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7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7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7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7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112.09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7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112.09</v>
      </c>
      <c r="R4" s="499">
        <v>-1.2999999999999999E-3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7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7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7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7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7">
        <f t="shared" si="1"/>
        <v>8.1373513368505623E-3</v>
      </c>
    </row>
    <row r="9" spans="1:31" x14ac:dyDescent="0.25">
      <c r="O9" s="11" t="s">
        <v>213</v>
      </c>
      <c r="Q9" s="137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7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7">
        <f t="shared" si="1"/>
        <v>-3.5765379113028573E-4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7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7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7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7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7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7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7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7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7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7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7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7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7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7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7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7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7">
        <f t="shared" si="1"/>
        <v>1.0039982230120037E-2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7">
        <f t="shared" si="1"/>
        <v>-2.3047602162928893E-3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7">
        <f t="shared" si="1"/>
        <v>3.112217677396556E-3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7">
        <f t="shared" si="1"/>
        <v>3.3009189044517218E-3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7">
        <f t="shared" si="1"/>
        <v>-5.0594709746137889E-3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7">
        <f t="shared" si="1"/>
        <v>1.4222222222222136E-3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7">
        <f t="shared" si="1"/>
        <v>3.1208203299153414E-3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7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7">
        <f t="shared" si="1"/>
        <v>1.429720310964111E-3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7" t="e">
        <f t="shared" si="1"/>
        <v>#DIV/0!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7">
        <f t="shared" si="1"/>
        <v>-4.0409482758620996E-3</v>
      </c>
    </row>
    <row r="39" spans="1:31" ht="20.25" thickBot="1" x14ac:dyDescent="0.35">
      <c r="P39" s="703" t="s">
        <v>78</v>
      </c>
      <c r="Q39" s="703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7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123.29900000000002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7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122.17810000000001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7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121.05720000000001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7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119.93630000000002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7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118.81540000000001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7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117.69450000000001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7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116.57360000000001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7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115.45270000000001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7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114.3318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7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113.21090000000001</v>
      </c>
      <c r="T49" s="92" t="s">
        <v>122</v>
      </c>
      <c r="U49" s="87" t="s">
        <v>401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7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112.09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7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110.9691</v>
      </c>
      <c r="T51" s="92" t="s">
        <v>105</v>
      </c>
      <c r="U51" s="87" t="s">
        <v>774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7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109.84820000000001</v>
      </c>
      <c r="T52" s="92" t="s">
        <v>106</v>
      </c>
      <c r="U52" s="87" t="s">
        <v>560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7">
        <f t="shared" si="1"/>
        <v>-5.8584948174854601E-3</v>
      </c>
    </row>
    <row r="53" spans="15:31" x14ac:dyDescent="0.25">
      <c r="P53" s="82">
        <v>0.97</v>
      </c>
      <c r="Q53" s="82">
        <f t="shared" si="2"/>
        <v>108.7273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7">
        <f t="shared" si="1"/>
        <v>1.1486917677089981E-2</v>
      </c>
    </row>
    <row r="54" spans="15:31" x14ac:dyDescent="0.25">
      <c r="P54" s="82">
        <v>0.96</v>
      </c>
      <c r="Q54" s="82">
        <f t="shared" si="2"/>
        <v>107.60639999999999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7">
        <f t="shared" si="1"/>
        <v>-3.9952783074548304E-3</v>
      </c>
    </row>
    <row r="55" spans="15:31" x14ac:dyDescent="0.25">
      <c r="P55" s="82">
        <v>0.95</v>
      </c>
      <c r="Q55" s="82">
        <f t="shared" si="2"/>
        <v>106.4855</v>
      </c>
      <c r="T55" s="92" t="s">
        <v>108</v>
      </c>
      <c r="U55" s="87" t="s">
        <v>775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7">
        <f t="shared" si="1"/>
        <v>5.4510765876258915E-4</v>
      </c>
    </row>
    <row r="56" spans="15:31" x14ac:dyDescent="0.25">
      <c r="P56" s="82">
        <v>0.94</v>
      </c>
      <c r="Q56" s="82">
        <f t="shared" si="2"/>
        <v>105.3646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7">
        <f t="shared" si="1"/>
        <v>2.7329871549603979E-3</v>
      </c>
    </row>
    <row r="57" spans="15:31" x14ac:dyDescent="0.25">
      <c r="P57" s="82">
        <v>0.93</v>
      </c>
      <c r="Q57" s="82">
        <f t="shared" si="2"/>
        <v>104.2437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7">
        <f t="shared" si="1"/>
        <v>4.1163556531285117E-3</v>
      </c>
    </row>
    <row r="58" spans="15:31" x14ac:dyDescent="0.25">
      <c r="P58" s="82">
        <v>0.92</v>
      </c>
      <c r="Q58" s="82">
        <f t="shared" si="2"/>
        <v>103.12280000000001</v>
      </c>
      <c r="T58" s="92" t="s">
        <v>109</v>
      </c>
      <c r="U58" s="87" t="s">
        <v>633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7">
        <f t="shared" si="1"/>
        <v>-2.2816464360683186E-3</v>
      </c>
    </row>
    <row r="59" spans="15:31" x14ac:dyDescent="0.25">
      <c r="P59" s="82">
        <v>0.91</v>
      </c>
      <c r="Q59" s="82">
        <f t="shared" si="2"/>
        <v>102.00190000000001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7">
        <f t="shared" si="1"/>
        <v>-5.3558460421205822E-3</v>
      </c>
    </row>
    <row r="60" spans="15:31" x14ac:dyDescent="0.25">
      <c r="P60" s="82">
        <v>0.9</v>
      </c>
      <c r="Q60" s="82">
        <f t="shared" si="2"/>
        <v>100.881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7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7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7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7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7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7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7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7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7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164.96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7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164.96</v>
      </c>
      <c r="R4" s="499">
        <v>-3.5999999999999999E-3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7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7">
        <f t="shared" si="1"/>
        <v>-5.9397539244804287E-3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7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7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7">
        <f t="shared" si="1"/>
        <v>4.5565006075334313E-3</v>
      </c>
    </row>
    <row r="9" spans="1:43" x14ac:dyDescent="0.25">
      <c r="O9" s="11" t="s">
        <v>213</v>
      </c>
      <c r="Q9" s="137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7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7">
        <f t="shared" si="1"/>
        <v>-1.75449210478551E-3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7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7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7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7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7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7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7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7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7">
        <f t="shared" si="1"/>
        <v>1.3531003647488937E-3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7">
        <f t="shared" si="1"/>
        <v>1.1725492530206605E-2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7">
        <f t="shared" si="1"/>
        <v>5.9555714370795876E-4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7" t="e">
        <f t="shared" si="1"/>
        <v>#DIV/0!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42802</v>
      </c>
      <c r="X23" s="10" t="s">
        <v>601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7">
        <f t="shared" si="1"/>
        <v>-2.3204617123816496E-3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7">
        <f t="shared" si="1"/>
        <v>2.9239766081869956E-3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7">
        <f t="shared" si="1"/>
        <v>5.3392525046493944E-3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7">
        <f t="shared" si="1"/>
        <v>-3.7652402581879185E-3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7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7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7">
        <f t="shared" si="1"/>
        <v>1.4281317328408871E-2</v>
      </c>
    </row>
    <row r="31" spans="1:31" x14ac:dyDescent="0.25">
      <c r="G31" s="3"/>
      <c r="H31" s="232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7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7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7">
        <f t="shared" si="1"/>
        <v>0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7">
        <f t="shared" si="1"/>
        <v>1.8722537094822522E-2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7">
        <f t="shared" si="1"/>
        <v>-3.6862119725220799E-2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7">
        <f t="shared" si="1"/>
        <v>-3.910068426197566E-3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7">
        <f t="shared" si="1"/>
        <v>7.1375830666995377E-3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7">
        <f t="shared" si="1"/>
        <v>7.0016729661070976E-3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7">
        <f t="shared" si="1"/>
        <v>7.7427411801433976E-3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7">
        <f t="shared" si="1"/>
        <v>1.9394394394394165E-3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3" t="s">
        <v>78</v>
      </c>
      <c r="P41" s="703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7">
        <f t="shared" si="1"/>
        <v>8.1397533028604308E-4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181.45600000000002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7">
        <f t="shared" si="1"/>
        <v>-1.3756018257987668E-3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179.80640000000002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7">
        <f t="shared" si="1"/>
        <v>1.2507035207320882E-4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178.15680000000003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7">
        <f t="shared" si="1"/>
        <v>-8.4330625658833869E-3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176.50720000000001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7">
        <f t="shared" si="1"/>
        <v>6.9305694305694665E-3</v>
      </c>
    </row>
    <row r="46" spans="1:31" x14ac:dyDescent="0.25">
      <c r="O46" s="82">
        <v>1.06</v>
      </c>
      <c r="P46" s="82">
        <f t="shared" si="5"/>
        <v>174.85760000000002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7">
        <f t="shared" si="1"/>
        <v>-1.2028869286287214E-2</v>
      </c>
    </row>
    <row r="47" spans="1:31" x14ac:dyDescent="0.25">
      <c r="O47" s="82">
        <v>1.05</v>
      </c>
      <c r="P47" s="82">
        <f t="shared" si="5"/>
        <v>173.20800000000003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7">
        <f t="shared" si="1"/>
        <v>3.7770897832818395E-3</v>
      </c>
    </row>
    <row r="48" spans="1:31" x14ac:dyDescent="0.25">
      <c r="O48" s="82">
        <v>1.04</v>
      </c>
      <c r="P48" s="82">
        <f t="shared" si="5"/>
        <v>171.55840000000001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7">
        <f t="shared" si="1"/>
        <v>6.1923338906311187E-5</v>
      </c>
    </row>
    <row r="49" spans="15:31" x14ac:dyDescent="0.25">
      <c r="O49" s="82">
        <v>1.03</v>
      </c>
      <c r="P49" s="82">
        <f t="shared" si="5"/>
        <v>169.90880000000001</v>
      </c>
      <c r="Q49" s="82"/>
      <c r="T49" s="92" t="s">
        <v>104</v>
      </c>
      <c r="U49" s="87" t="s">
        <v>576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7">
        <f t="shared" si="1"/>
        <v>-5.4809705628771077E-3</v>
      </c>
    </row>
    <row r="50" spans="15:31" x14ac:dyDescent="0.25">
      <c r="O50" s="82">
        <v>1.02</v>
      </c>
      <c r="P50" s="82">
        <f t="shared" si="5"/>
        <v>168.25920000000002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7">
        <f t="shared" si="1"/>
        <v>1.4184397163119478E-3</v>
      </c>
    </row>
    <row r="51" spans="15:31" x14ac:dyDescent="0.25">
      <c r="O51" s="82">
        <v>1.01</v>
      </c>
      <c r="P51" s="82">
        <f t="shared" si="5"/>
        <v>166.6096</v>
      </c>
      <c r="Q51" s="82"/>
      <c r="T51" s="92" t="s">
        <v>105</v>
      </c>
      <c r="U51" s="87" t="s">
        <v>776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7">
        <f t="shared" si="1"/>
        <v>9.3999003984064355E-3</v>
      </c>
    </row>
    <row r="52" spans="15:31" x14ac:dyDescent="0.25">
      <c r="O52" s="82">
        <v>1</v>
      </c>
      <c r="P52" s="82">
        <f t="shared" si="5"/>
        <v>164.96</v>
      </c>
      <c r="Q52" s="82"/>
      <c r="T52" s="92" t="s">
        <v>106</v>
      </c>
      <c r="U52" s="87" t="s">
        <v>571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7">
        <f t="shared" si="1"/>
        <v>5.0678846274163636E-3</v>
      </c>
    </row>
    <row r="53" spans="15:31" x14ac:dyDescent="0.25">
      <c r="O53" s="82">
        <v>0.99</v>
      </c>
      <c r="P53" s="82">
        <f t="shared" si="5"/>
        <v>163.31040000000002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7">
        <f t="shared" si="1"/>
        <v>8.5184250378598225E-3</v>
      </c>
    </row>
    <row r="54" spans="15:31" x14ac:dyDescent="0.25">
      <c r="O54" s="82">
        <v>0.98</v>
      </c>
      <c r="P54" s="82">
        <f t="shared" si="5"/>
        <v>161.66079999999999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7">
        <f t="shared" si="1"/>
        <v>2.593787562472194E-3</v>
      </c>
    </row>
    <row r="55" spans="15:31" x14ac:dyDescent="0.25">
      <c r="O55" s="82">
        <v>0.97</v>
      </c>
      <c r="P55" s="82">
        <f t="shared" si="5"/>
        <v>160.0112</v>
      </c>
      <c r="Q55" s="82"/>
      <c r="T55" s="92" t="s">
        <v>108</v>
      </c>
      <c r="U55" s="87" t="s">
        <v>777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7">
        <f t="shared" si="1"/>
        <v>-2.5298842577969882E-4</v>
      </c>
    </row>
    <row r="56" spans="15:31" x14ac:dyDescent="0.25">
      <c r="O56" s="82">
        <v>0.96</v>
      </c>
      <c r="P56" s="82">
        <f t="shared" si="5"/>
        <v>158.36160000000001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7">
        <f t="shared" si="1"/>
        <v>6.1088132357620673E-3</v>
      </c>
    </row>
    <row r="57" spans="15:31" x14ac:dyDescent="0.25">
      <c r="O57" s="82">
        <v>0.95</v>
      </c>
      <c r="P57" s="82">
        <f t="shared" si="5"/>
        <v>156.71199999999999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7">
        <f t="shared" si="1"/>
        <v>-1.8180682244158364E-2</v>
      </c>
    </row>
    <row r="58" spans="15:31" x14ac:dyDescent="0.25">
      <c r="O58" s="82">
        <v>0.94</v>
      </c>
      <c r="P58" s="82">
        <f t="shared" si="5"/>
        <v>155.0624</v>
      </c>
      <c r="Q58" s="82"/>
      <c r="T58" s="92" t="s">
        <v>109</v>
      </c>
      <c r="U58" s="87" t="s">
        <v>634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7">
        <f t="shared" si="1"/>
        <v>-7.0719602977666884E-3</v>
      </c>
    </row>
    <row r="59" spans="15:31" x14ac:dyDescent="0.25">
      <c r="O59" s="82">
        <v>0.93</v>
      </c>
      <c r="P59" s="82">
        <f t="shared" si="5"/>
        <v>153.4128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7">
        <f t="shared" si="1"/>
        <v>-3.4619188921859445E-3</v>
      </c>
    </row>
    <row r="60" spans="15:31" x14ac:dyDescent="0.25">
      <c r="O60" s="82">
        <v>0.92</v>
      </c>
      <c r="P60" s="82">
        <f t="shared" si="5"/>
        <v>151.76320000000001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7">
        <f t="shared" si="1"/>
        <v>2.914005828011712E-3</v>
      </c>
    </row>
    <row r="61" spans="15:31" x14ac:dyDescent="0.25">
      <c r="O61" s="82">
        <v>0.91</v>
      </c>
      <c r="P61" s="82">
        <f t="shared" si="5"/>
        <v>150.11360000000002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7">
        <f t="shared" si="1"/>
        <v>1.9257050565286704E-3</v>
      </c>
    </row>
    <row r="62" spans="15:31" x14ac:dyDescent="0.25">
      <c r="O62" s="82">
        <v>0.9</v>
      </c>
      <c r="P62" s="82">
        <f t="shared" si="5"/>
        <v>148.464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7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7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7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7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7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7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117</vt:i4>
      </vt:variant>
    </vt:vector>
  </HeadingPairs>
  <TitlesOfParts>
    <vt:vector size="17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2017-04-16T23:36:50Z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