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6" i="51" l="1"/>
  <c r="H146" i="51"/>
  <c r="G146" i="51"/>
  <c r="F42" i="51"/>
  <c r="F36" i="86"/>
  <c r="H36" i="86"/>
  <c r="G36" i="86"/>
  <c r="F6" i="86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O653" i="38" s="1"/>
  <c r="S653" i="38"/>
  <c r="K19" i="86"/>
  <c r="P653" i="38" l="1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O651" i="38" s="1"/>
  <c r="S651" i="38"/>
  <c r="K62" i="25"/>
  <c r="P651" i="38" l="1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S647" i="38"/>
  <c r="O647" i="38" l="1"/>
  <c r="Z647" i="38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C85" i="104"/>
  <c r="M85" i="104"/>
  <c r="H19" i="104"/>
  <c r="F85" i="104"/>
  <c r="M19" i="104"/>
  <c r="C19" i="104"/>
  <c r="K85" i="104"/>
  <c r="F19" i="104"/>
  <c r="H85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F85" i="103"/>
  <c r="H19" i="103"/>
  <c r="H85" i="103"/>
  <c r="K85" i="103"/>
  <c r="M85" i="103"/>
  <c r="F19" i="103"/>
  <c r="C19" i="103"/>
  <c r="M19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85" i="102"/>
  <c r="H19" i="102"/>
  <c r="H85" i="102"/>
  <c r="K85" i="102"/>
  <c r="K19" i="102"/>
  <c r="F19" i="102"/>
  <c r="C19" i="102"/>
  <c r="M19" i="102"/>
  <c r="C85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19" i="100"/>
  <c r="M85" i="99"/>
  <c r="M85" i="100"/>
  <c r="H19" i="99"/>
  <c r="K85" i="99"/>
  <c r="K85" i="100"/>
  <c r="F85" i="101"/>
  <c r="H19" i="100"/>
  <c r="C85" i="100"/>
  <c r="M19" i="99"/>
  <c r="C85" i="101"/>
  <c r="M85" i="101"/>
  <c r="M19" i="100"/>
  <c r="H19" i="101"/>
  <c r="F19" i="101"/>
  <c r="F85" i="99"/>
  <c r="C19" i="100"/>
  <c r="C19" i="101"/>
  <c r="H85" i="100"/>
  <c r="F19" i="99"/>
  <c r="K85" i="101"/>
  <c r="F85" i="100"/>
  <c r="M19" i="101"/>
  <c r="H85" i="101"/>
  <c r="F19" i="100"/>
  <c r="C19" i="99"/>
  <c r="H85" i="99"/>
  <c r="C85" i="99"/>
  <c r="K19" i="101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85" i="98"/>
  <c r="F85" i="98"/>
  <c r="K19" i="97"/>
  <c r="C19" i="98"/>
  <c r="H19" i="97"/>
  <c r="F85" i="97"/>
  <c r="C85" i="97"/>
  <c r="F19" i="98"/>
  <c r="M85" i="97"/>
  <c r="F19" i="97"/>
  <c r="M85" i="98"/>
  <c r="C19" i="97"/>
  <c r="M19" i="98"/>
  <c r="M19" i="97"/>
  <c r="K85" i="98"/>
  <c r="H85" i="97"/>
  <c r="K85" i="97"/>
  <c r="C85" i="98"/>
  <c r="K19" i="98"/>
  <c r="H19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19" i="96"/>
  <c r="K85" i="96"/>
  <c r="F85" i="96"/>
  <c r="H19" i="96"/>
  <c r="C19" i="96"/>
  <c r="M85" i="96"/>
  <c r="C85" i="96"/>
  <c r="F19" i="96"/>
  <c r="H85" i="96"/>
  <c r="K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F19" i="95"/>
  <c r="H85" i="95"/>
  <c r="M19" i="95"/>
  <c r="C85" i="95"/>
  <c r="M85" i="95"/>
  <c r="C19" i="95"/>
  <c r="H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K85" i="94"/>
  <c r="H85" i="94"/>
  <c r="M85" i="94"/>
  <c r="F85" i="94"/>
  <c r="M19" i="94"/>
  <c r="C19" i="94"/>
  <c r="F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F85" i="93"/>
  <c r="F19" i="93"/>
  <c r="M19" i="93"/>
  <c r="C19" i="93"/>
  <c r="M85" i="93"/>
  <c r="K85" i="93"/>
  <c r="H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H19" i="91"/>
  <c r="F85" i="91"/>
  <c r="K85" i="91"/>
  <c r="M19" i="92"/>
  <c r="C19" i="92"/>
  <c r="K19" i="92"/>
  <c r="F85" i="92"/>
  <c r="H19" i="92"/>
  <c r="C19" i="91"/>
  <c r="H85" i="92"/>
  <c r="M85" i="91"/>
  <c r="M19" i="91"/>
  <c r="F19" i="92"/>
  <c r="C85" i="91"/>
  <c r="C85" i="92"/>
  <c r="F19" i="91"/>
  <c r="H85" i="91"/>
  <c r="K19" i="91"/>
  <c r="M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K19" i="90"/>
  <c r="M19" i="90"/>
  <c r="H19" i="90"/>
  <c r="F85" i="90"/>
  <c r="M85" i="90"/>
  <c r="F19" i="90"/>
  <c r="H85" i="90"/>
  <c r="K85" i="90"/>
  <c r="C19" i="90"/>
  <c r="C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C19" i="89"/>
  <c r="H85" i="89"/>
  <c r="H19" i="89"/>
  <c r="M19" i="89"/>
  <c r="H58" i="51"/>
  <c r="C85" i="89"/>
  <c r="K85" i="89"/>
  <c r="M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M19" i="87"/>
  <c r="H19" i="88"/>
  <c r="M85" i="88"/>
  <c r="C85" i="88"/>
  <c r="C19" i="88"/>
  <c r="C85" i="87"/>
  <c r="K85" i="88"/>
  <c r="K19" i="87"/>
  <c r="M85" i="87"/>
  <c r="F85" i="88"/>
  <c r="F19" i="88"/>
  <c r="H85" i="88"/>
  <c r="K85" i="87"/>
  <c r="F85" i="87"/>
  <c r="H19" i="87"/>
  <c r="M19" i="88"/>
  <c r="K19" i="88"/>
  <c r="C19" i="87"/>
  <c r="F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F85" i="86"/>
  <c r="H85" i="86"/>
  <c r="M85" i="86"/>
  <c r="C85" i="86"/>
  <c r="K85" i="86"/>
  <c r="M19" i="86"/>
  <c r="H19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85" i="85"/>
  <c r="H85" i="85"/>
  <c r="M19" i="85"/>
  <c r="K19" i="85"/>
  <c r="C85" i="85"/>
  <c r="M85" i="85"/>
  <c r="F19" i="85"/>
  <c r="H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H85" i="83"/>
  <c r="C19" i="83"/>
  <c r="C85" i="84"/>
  <c r="M19" i="84"/>
  <c r="F85" i="84"/>
  <c r="H19" i="83"/>
  <c r="M85" i="83"/>
  <c r="C19" i="84"/>
  <c r="H19" i="84"/>
  <c r="C85" i="83"/>
  <c r="H85" i="84"/>
  <c r="K85" i="84"/>
  <c r="K19" i="83"/>
  <c r="K85" i="83"/>
  <c r="F19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H19" i="82"/>
  <c r="M19" i="82"/>
  <c r="C85" i="82"/>
  <c r="F19" i="82"/>
  <c r="M85" i="82"/>
  <c r="C18" i="74"/>
  <c r="K85" i="82"/>
  <c r="F85" i="82"/>
  <c r="C19" i="82"/>
  <c r="H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96" i="31"/>
  <c r="C96" i="31"/>
  <c r="F96" i="31"/>
  <c r="H78" i="75"/>
  <c r="M78" i="75"/>
  <c r="H96" i="31"/>
  <c r="K78" i="75"/>
  <c r="M96" i="31"/>
  <c r="F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H85" i="64"/>
  <c r="M85" i="64"/>
  <c r="H19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F24" i="81"/>
  <c r="K90" i="81"/>
  <c r="H24" i="81"/>
  <c r="H90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M85" i="80"/>
  <c r="C85" i="80"/>
  <c r="H19" i="80"/>
  <c r="F19" i="80"/>
  <c r="H85" i="80"/>
  <c r="F85" i="80"/>
  <c r="M19" i="80"/>
  <c r="K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M19" i="79"/>
  <c r="C19" i="79"/>
  <c r="F65" i="79"/>
  <c r="M65" i="79"/>
  <c r="H65" i="79"/>
  <c r="C65" i="79"/>
  <c r="K65" i="79"/>
  <c r="H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19" i="78"/>
  <c r="M19" i="78"/>
  <c r="C85" i="78"/>
  <c r="K19" i="78"/>
  <c r="H19" i="78"/>
  <c r="K85" i="78"/>
  <c r="F85" i="78"/>
  <c r="H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K89" i="77"/>
  <c r="H19" i="77"/>
  <c r="H89" i="77"/>
  <c r="C89" i="77"/>
  <c r="F89" i="77"/>
  <c r="M89" i="77"/>
  <c r="C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F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C93" i="68"/>
  <c r="K93" i="68"/>
  <c r="M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M762" i="25"/>
  <c r="F762" i="25"/>
  <c r="H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0" i="72"/>
  <c r="K19" i="59"/>
  <c r="M75" i="41"/>
  <c r="C19" i="71"/>
  <c r="C19" i="3"/>
  <c r="K19" i="75"/>
  <c r="C65" i="63"/>
  <c r="C65" i="71"/>
  <c r="F19" i="55"/>
  <c r="F19" i="64"/>
  <c r="C451" i="17"/>
  <c r="C75" i="41"/>
  <c r="K30" i="40"/>
  <c r="K19" i="66"/>
  <c r="H51" i="54"/>
  <c r="C91" i="25"/>
  <c r="C156" i="49"/>
  <c r="M30" i="49"/>
  <c r="K23" i="57"/>
  <c r="H90" i="72"/>
  <c r="F81" i="61"/>
  <c r="F19" i="52"/>
  <c r="C19" i="60"/>
  <c r="H94" i="52"/>
  <c r="K19" i="34"/>
  <c r="M86" i="53"/>
  <c r="K19" i="69"/>
  <c r="F92" i="45"/>
  <c r="H19" i="50"/>
  <c r="C100" i="34"/>
  <c r="C51" i="54"/>
  <c r="K19" i="45"/>
  <c r="C19" i="70"/>
  <c r="C19" i="41"/>
  <c r="H213" i="57"/>
  <c r="C63" i="66"/>
  <c r="F19" i="73"/>
  <c r="H451" i="17"/>
  <c r="H19" i="52"/>
  <c r="H19" i="59"/>
  <c r="H19" i="54"/>
  <c r="M19" i="61"/>
  <c r="M19" i="34"/>
  <c r="F19" i="34"/>
  <c r="K92" i="45"/>
  <c r="F100" i="34"/>
  <c r="C19" i="63"/>
  <c r="H171" i="58"/>
  <c r="C19" i="50"/>
  <c r="C77" i="70"/>
  <c r="M55" i="50"/>
  <c r="K171" i="58"/>
  <c r="F23" i="17"/>
  <c r="F86" i="53"/>
  <c r="F19" i="41"/>
  <c r="C72" i="59"/>
  <c r="C19" i="73"/>
  <c r="H30" i="49"/>
  <c r="M451" i="17"/>
  <c r="H19" i="68"/>
  <c r="F94" i="52"/>
  <c r="H156" i="49"/>
  <c r="F18" i="74"/>
  <c r="M33" i="58"/>
  <c r="M19" i="60"/>
  <c r="K19" i="60"/>
  <c r="K33" i="58"/>
  <c r="H19" i="45"/>
  <c r="M19" i="52"/>
  <c r="K90" i="72"/>
  <c r="F19" i="69"/>
  <c r="F30" i="49"/>
  <c r="H81" i="61"/>
  <c r="K23" i="17"/>
  <c r="C19" i="75"/>
  <c r="H19" i="72"/>
  <c r="C19" i="68"/>
  <c r="K19" i="63"/>
  <c r="H19" i="75"/>
  <c r="H19" i="55"/>
  <c r="F75" i="41"/>
  <c r="F51" i="54"/>
  <c r="K19" i="41"/>
  <c r="K100" i="34"/>
  <c r="M19" i="73"/>
  <c r="K19" i="61"/>
  <c r="K213" i="57"/>
  <c r="M65" i="71"/>
  <c r="K19" i="55"/>
  <c r="F19" i="54"/>
  <c r="M19" i="62"/>
  <c r="K81" i="61"/>
  <c r="M19" i="72"/>
  <c r="H19" i="69"/>
  <c r="H75" i="41"/>
  <c r="M63" i="66"/>
  <c r="C19" i="54"/>
  <c r="M81" i="61"/>
  <c r="M23" i="17"/>
  <c r="M171" i="58"/>
  <c r="C30" i="49"/>
  <c r="M19" i="54"/>
  <c r="F55" i="50"/>
  <c r="H33" i="58"/>
  <c r="F58" i="51"/>
  <c r="M19" i="75"/>
  <c r="M19" i="69"/>
  <c r="C119" i="7"/>
  <c r="M23" i="57"/>
  <c r="K19" i="54"/>
  <c r="M19" i="55"/>
  <c r="K30" i="49"/>
  <c r="K77" i="70"/>
  <c r="C19" i="64"/>
  <c r="H19" i="34"/>
  <c r="F77" i="70"/>
  <c r="M19" i="53"/>
  <c r="H19" i="73"/>
  <c r="C85" i="64"/>
  <c r="C33" i="58"/>
  <c r="H23" i="17"/>
  <c r="M19" i="71"/>
  <c r="C19" i="61"/>
  <c r="F156" i="49"/>
  <c r="M19" i="70"/>
  <c r="F65" i="71"/>
  <c r="H25" i="31"/>
  <c r="M25" i="31"/>
  <c r="K19" i="3"/>
  <c r="C19" i="52"/>
  <c r="C19" i="59"/>
  <c r="C19" i="53"/>
  <c r="M19" i="41"/>
  <c r="M65" i="63"/>
  <c r="K19" i="52"/>
  <c r="K63" i="66"/>
  <c r="H19" i="71"/>
  <c r="C81" i="61"/>
  <c r="C19" i="66"/>
  <c r="F19" i="45"/>
  <c r="C19" i="55"/>
  <c r="C86" i="53"/>
  <c r="H72" i="59"/>
  <c r="F19" i="63"/>
  <c r="C19" i="62"/>
  <c r="C19" i="72"/>
  <c r="M92" i="45"/>
  <c r="M58" i="51"/>
  <c r="K86" i="53"/>
  <c r="H30" i="40"/>
  <c r="K55" i="50"/>
  <c r="F91" i="25"/>
  <c r="K19" i="68"/>
  <c r="K156" i="49"/>
  <c r="H19" i="53"/>
  <c r="F63" i="66"/>
  <c r="F19" i="71"/>
  <c r="M90" i="72"/>
  <c r="M67" i="60"/>
  <c r="K72" i="59"/>
  <c r="H19" i="70"/>
  <c r="F85" i="64"/>
  <c r="F65" i="63"/>
  <c r="M19" i="50"/>
  <c r="F67" i="60"/>
  <c r="M156" i="49"/>
  <c r="F171" i="58"/>
  <c r="M51" i="54"/>
  <c r="F19" i="3"/>
  <c r="H65" i="71"/>
  <c r="F19" i="70"/>
  <c r="F19" i="59"/>
  <c r="F72" i="59"/>
  <c r="H55" i="50"/>
  <c r="C19" i="45"/>
  <c r="M77" i="70"/>
  <c r="H86" i="53"/>
  <c r="M72" i="59"/>
  <c r="H19" i="41"/>
  <c r="K18" i="74"/>
  <c r="K451" i="17"/>
  <c r="F19" i="72"/>
  <c r="K65" i="71"/>
  <c r="H67" i="60"/>
  <c r="K65" i="63"/>
  <c r="M100" i="34"/>
  <c r="K67" i="60"/>
  <c r="F451" i="17"/>
  <c r="H77" i="70"/>
  <c r="C92" i="45"/>
  <c r="H19" i="63"/>
  <c r="M19" i="45"/>
  <c r="K75" i="41"/>
  <c r="H19" i="3"/>
  <c r="C213" i="57"/>
  <c r="C25" i="31"/>
  <c r="F19" i="61"/>
  <c r="K19" i="71"/>
  <c r="F19" i="60"/>
  <c r="H92" i="45"/>
  <c r="M30" i="40"/>
  <c r="M213" i="57"/>
  <c r="H100" i="34"/>
  <c r="H63" i="66"/>
  <c r="H19" i="60"/>
  <c r="F119" i="7"/>
  <c r="K25" i="31"/>
  <c r="F25" i="31"/>
  <c r="K19" i="72"/>
  <c r="C94" i="52"/>
  <c r="K58" i="51"/>
  <c r="M94" i="52"/>
  <c r="C19" i="34"/>
  <c r="K119" i="7"/>
  <c r="K19" i="73"/>
  <c r="F213" i="57"/>
  <c r="C23" i="57"/>
  <c r="F33" i="58"/>
  <c r="H19" i="62"/>
  <c r="F19" i="62"/>
  <c r="K94" i="52"/>
  <c r="F22" i="43"/>
  <c r="F23" i="57"/>
  <c r="K19" i="62"/>
  <c r="F19" i="53"/>
  <c r="C67" i="60"/>
  <c r="C30" i="40"/>
  <c r="F19" i="66"/>
  <c r="H19" i="61"/>
  <c r="M19" i="66"/>
  <c r="H119" i="7"/>
  <c r="M19" i="63"/>
  <c r="K19" i="50"/>
  <c r="K51" i="54"/>
  <c r="M19" i="68"/>
  <c r="F19" i="50"/>
  <c r="F19" i="68"/>
  <c r="C171" i="58"/>
  <c r="F30" i="40"/>
  <c r="C55" i="50"/>
  <c r="K19" i="53"/>
  <c r="C23" i="17"/>
  <c r="H19" i="66"/>
  <c r="M119" i="7"/>
  <c r="H65" i="63"/>
  <c r="F90" i="72"/>
  <c r="M19" i="3"/>
  <c r="H91" i="25"/>
  <c r="F19" i="75"/>
  <c r="M19" i="59"/>
  <c r="C19" i="69"/>
  <c r="K19" i="70"/>
  <c r="V653" i="38" l="1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2" i="38" l="1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8" i="38" l="1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<sst xmlns="http://schemas.openxmlformats.org/spreadsheetml/2006/main" count="7564" uniqueCount="1117">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</sst>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6"/>
      <tableStyleElement type="headerRow" dxfId="279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15664"/>
        <c:axId val="356216448"/>
      </c:scatterChart>
      <c:valAx>
        <c:axId val="35621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6448"/>
        <c:crosses val="autoZero"/>
        <c:crossBetween val="midCat"/>
      </c:valAx>
      <c:valAx>
        <c:axId val="3562164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13312"/>
        <c:axId val="356213704"/>
      </c:scatterChart>
      <c:valAx>
        <c:axId val="35621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3704"/>
        <c:crosses val="autoZero"/>
        <c:crossBetween val="midCat"/>
      </c:valAx>
      <c:valAx>
        <c:axId val="35621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331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10680"/>
        <c:axId val="457009896"/>
      </c:scatterChart>
      <c:valAx>
        <c:axId val="45701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09896"/>
        <c:crosses val="autoZero"/>
        <c:crossBetween val="midCat"/>
      </c:valAx>
      <c:valAx>
        <c:axId val="457009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08720"/>
        <c:axId val="457007152"/>
      </c:scatterChart>
      <c:valAx>
        <c:axId val="4570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07152"/>
        <c:crosses val="autoZero"/>
        <c:crossBetween val="midCat"/>
      </c:valAx>
      <c:valAx>
        <c:axId val="457007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0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08328"/>
        <c:axId val="457012248"/>
      </c:scatterChart>
      <c:valAx>
        <c:axId val="45700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2248"/>
        <c:crosses val="autoZero"/>
        <c:crossBetween val="midCat"/>
      </c:valAx>
      <c:valAx>
        <c:axId val="45701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0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13032"/>
        <c:axId val="457010288"/>
      </c:scatterChart>
      <c:valAx>
        <c:axId val="45701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0288"/>
        <c:crosses val="autoZero"/>
        <c:crossBetween val="midCat"/>
      </c:valAx>
      <c:valAx>
        <c:axId val="4570102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13424"/>
        <c:axId val="457014600"/>
      </c:scatterChart>
      <c:valAx>
        <c:axId val="45701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4600"/>
        <c:crosses val="autoZero"/>
        <c:crossBetween val="midCat"/>
      </c:valAx>
      <c:valAx>
        <c:axId val="457014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34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14208"/>
        <c:axId val="457007544"/>
      </c:scatterChart>
      <c:valAx>
        <c:axId val="45701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07544"/>
        <c:crosses val="autoZero"/>
        <c:crossBetween val="midCat"/>
      </c:valAx>
      <c:valAx>
        <c:axId val="45700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1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5448"/>
        <c:axId val="357195056"/>
      </c:lineChart>
      <c:dateAx>
        <c:axId val="35719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5056"/>
        <c:crosses val="autoZero"/>
        <c:auto val="1"/>
        <c:lblOffset val="100"/>
        <c:baseTimeUnit val="days"/>
      </c:dateAx>
      <c:valAx>
        <c:axId val="3571950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3488"/>
        <c:axId val="357193880"/>
      </c:lineChart>
      <c:dateAx>
        <c:axId val="35719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3880"/>
        <c:crosses val="autoZero"/>
        <c:auto val="1"/>
        <c:lblOffset val="100"/>
        <c:baseTimeUnit val="days"/>
      </c:dateAx>
      <c:valAx>
        <c:axId val="35719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16656"/>
        <c:axId val="458222536"/>
      </c:lineChart>
      <c:dateAx>
        <c:axId val="45821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22536"/>
        <c:crosses val="autoZero"/>
        <c:auto val="1"/>
        <c:lblOffset val="100"/>
        <c:baseTimeUnit val="days"/>
      </c:dateAx>
      <c:valAx>
        <c:axId val="458222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18616"/>
        <c:axId val="458219008"/>
      </c:lineChart>
      <c:dateAx>
        <c:axId val="45821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19008"/>
        <c:crosses val="autoZero"/>
        <c:auto val="1"/>
        <c:lblOffset val="100"/>
        <c:baseTimeUnit val="days"/>
      </c:dateAx>
      <c:valAx>
        <c:axId val="4582190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1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20968"/>
        <c:axId val="458221360"/>
      </c:lineChart>
      <c:dateAx>
        <c:axId val="458220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21360"/>
        <c:crosses val="autoZero"/>
        <c:auto val="1"/>
        <c:lblOffset val="100"/>
        <c:baseTimeUnit val="days"/>
      </c:dateAx>
      <c:valAx>
        <c:axId val="4582213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2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40264"/>
        <c:axId val="459737128"/>
      </c:lineChart>
      <c:dateAx>
        <c:axId val="45974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37128"/>
        <c:crosses val="autoZero"/>
        <c:auto val="1"/>
        <c:lblOffset val="100"/>
        <c:baseTimeUnit val="days"/>
      </c:dateAx>
      <c:valAx>
        <c:axId val="459737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4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41048"/>
        <c:axId val="459737520"/>
      </c:lineChart>
      <c:catAx>
        <c:axId val="45974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37520"/>
        <c:crosses val="autoZero"/>
        <c:auto val="1"/>
        <c:lblAlgn val="ctr"/>
        <c:lblOffset val="100"/>
        <c:noMultiLvlLbl val="0"/>
      </c:catAx>
      <c:valAx>
        <c:axId val="459737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4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739088"/>
        <c:axId val="459739872"/>
      </c:lineChart>
      <c:catAx>
        <c:axId val="45973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39872"/>
        <c:crosses val="autoZero"/>
        <c:auto val="1"/>
        <c:lblAlgn val="ctr"/>
        <c:lblOffset val="100"/>
        <c:noMultiLvlLbl val="0"/>
      </c:catAx>
      <c:valAx>
        <c:axId val="45973987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390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54952"/>
        <c:axId val="463959656"/>
      </c:lineChart>
      <c:dateAx>
        <c:axId val="46395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59656"/>
        <c:crosses val="autoZero"/>
        <c:auto val="1"/>
        <c:lblOffset val="100"/>
        <c:baseTimeUnit val="days"/>
      </c:dateAx>
      <c:valAx>
        <c:axId val="463959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5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21784"/>
        <c:axId val="488529232"/>
      </c:lineChart>
      <c:catAx>
        <c:axId val="48852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9232"/>
        <c:crosses val="autoZero"/>
        <c:auto val="1"/>
        <c:lblAlgn val="ctr"/>
        <c:lblOffset val="100"/>
        <c:noMultiLvlLbl val="0"/>
      </c:catAx>
      <c:valAx>
        <c:axId val="488529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26488"/>
        <c:axId val="488524528"/>
      </c:lineChart>
      <c:catAx>
        <c:axId val="48852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4528"/>
        <c:crosses val="autoZero"/>
        <c:auto val="1"/>
        <c:lblAlgn val="ctr"/>
        <c:lblOffset val="100"/>
        <c:noMultiLvlLbl val="0"/>
      </c:catAx>
      <c:valAx>
        <c:axId val="488524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28448"/>
        <c:axId val="488524920"/>
      </c:lineChart>
      <c:dateAx>
        <c:axId val="48852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4920"/>
        <c:crosses val="autoZero"/>
        <c:auto val="1"/>
        <c:lblOffset val="100"/>
        <c:baseTimeUnit val="days"/>
      </c:dateAx>
      <c:valAx>
        <c:axId val="488524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2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15680"/>
        <c:axId val="475620776"/>
      </c:lineChart>
      <c:dateAx>
        <c:axId val="47561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0776"/>
        <c:crosses val="autoZero"/>
        <c:auto val="1"/>
        <c:lblOffset val="100"/>
        <c:baseTimeUnit val="days"/>
      </c:dateAx>
      <c:valAx>
        <c:axId val="4756207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21560"/>
        <c:axId val="475619600"/>
      </c:lineChart>
      <c:dateAx>
        <c:axId val="47562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9600"/>
        <c:crosses val="autoZero"/>
        <c:auto val="1"/>
        <c:lblOffset val="100"/>
        <c:baseTimeUnit val="days"/>
      </c:dateAx>
      <c:valAx>
        <c:axId val="475619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26336"/>
        <c:axId val="552422416"/>
      </c:lineChart>
      <c:dateAx>
        <c:axId val="552426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2416"/>
        <c:crosses val="autoZero"/>
        <c:auto val="1"/>
        <c:lblOffset val="100"/>
        <c:baseTimeUnit val="days"/>
      </c:dateAx>
      <c:valAx>
        <c:axId val="552422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23200"/>
        <c:axId val="552423592"/>
      </c:lineChart>
      <c:catAx>
        <c:axId val="552423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3592"/>
        <c:crosses val="autoZero"/>
        <c:auto val="1"/>
        <c:lblAlgn val="ctr"/>
        <c:lblOffset val="100"/>
        <c:noMultiLvlLbl val="0"/>
      </c:catAx>
      <c:valAx>
        <c:axId val="552423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421240"/>
        <c:axId val="552424376"/>
      </c:lineChart>
      <c:catAx>
        <c:axId val="55242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4376"/>
        <c:crosses val="autoZero"/>
        <c:auto val="1"/>
        <c:lblAlgn val="ctr"/>
        <c:lblOffset val="100"/>
        <c:noMultiLvlLbl val="0"/>
      </c:catAx>
      <c:valAx>
        <c:axId val="552424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2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91272"/>
        <c:axId val="534291664"/>
      </c:lineChart>
      <c:dateAx>
        <c:axId val="53429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1664"/>
        <c:crosses val="autoZero"/>
        <c:auto val="1"/>
        <c:lblOffset val="100"/>
        <c:baseTimeUnit val="days"/>
      </c:dateAx>
      <c:valAx>
        <c:axId val="534291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81864"/>
        <c:axId val="534289704"/>
      </c:lineChart>
      <c:dateAx>
        <c:axId val="53428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89704"/>
        <c:crosses val="autoZero"/>
        <c:auto val="1"/>
        <c:lblOffset val="100"/>
        <c:baseTimeUnit val="days"/>
      </c:dateAx>
      <c:valAx>
        <c:axId val="534289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8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90096"/>
        <c:axId val="534282648"/>
      </c:lineChart>
      <c:catAx>
        <c:axId val="53429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82648"/>
        <c:crosses val="autoZero"/>
        <c:auto val="1"/>
        <c:lblAlgn val="ctr"/>
        <c:lblOffset val="100"/>
        <c:noMultiLvlLbl val="0"/>
      </c:catAx>
      <c:valAx>
        <c:axId val="5342826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94800"/>
        <c:axId val="534295584"/>
      </c:lineChart>
      <c:dateAx>
        <c:axId val="534294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5584"/>
        <c:crosses val="autoZero"/>
        <c:auto val="1"/>
        <c:lblOffset val="100"/>
        <c:baseTimeUnit val="days"/>
      </c:dateAx>
      <c:valAx>
        <c:axId val="534295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5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3" t="s">
        <v>955</v>
      </c>
      <c r="O1" s="346" t="s">
        <v>206</v>
      </c>
      <c r="P1" s="346" t="s">
        <v>279</v>
      </c>
      <c r="Q1" s="357" t="s">
        <v>983</v>
      </c>
    </row>
    <row r="2" spans="1:22" ht="21.95" customHeight="1" x14ac:dyDescent="0.25">
      <c r="A2" s="50"/>
      <c r="B2" s="50"/>
      <c r="C2" s="51"/>
      <c r="D2" s="791"/>
      <c r="E2" s="22" t="s">
        <v>687</v>
      </c>
      <c r="F2" s="2">
        <v>123.25</v>
      </c>
      <c r="G2" s="783">
        <v>73.697200000000009</v>
      </c>
      <c r="H2" s="791">
        <v>50</v>
      </c>
      <c r="I2" s="783">
        <v>3684.8600000000006</v>
      </c>
      <c r="J2" s="358">
        <v>2477.6399999999994</v>
      </c>
      <c r="K2" s="134">
        <v>0.67238375406392625</v>
      </c>
      <c r="L2" s="358">
        <v>2477.6399999999994</v>
      </c>
      <c r="M2">
        <v>50</v>
      </c>
      <c r="N2" s="844">
        <v>43243</v>
      </c>
      <c r="O2" s="770">
        <v>2.8E-3</v>
      </c>
      <c r="P2" s="736">
        <v>6.8699999999999997E-2</v>
      </c>
      <c r="Q2" s="820">
        <v>18.423019431988042</v>
      </c>
      <c r="R2" s="840"/>
    </row>
    <row r="3" spans="1:22" ht="21.95" customHeight="1" x14ac:dyDescent="0.25">
      <c r="A3" s="50"/>
      <c r="B3" s="50"/>
      <c r="C3" s="50"/>
      <c r="D3" s="791"/>
      <c r="E3" s="22" t="s">
        <v>327</v>
      </c>
      <c r="F3" s="2">
        <v>11.9199</v>
      </c>
      <c r="G3" s="783">
        <v>16.699633333333331</v>
      </c>
      <c r="H3" s="791">
        <v>300</v>
      </c>
      <c r="I3" s="783">
        <v>5009.8899999999994</v>
      </c>
      <c r="J3" s="358">
        <v>-1433.9199999999992</v>
      </c>
      <c r="K3" s="134">
        <v>-0.28621786107080183</v>
      </c>
      <c r="L3" s="358">
        <v>-150.50000000000455</v>
      </c>
      <c r="M3">
        <v>300</v>
      </c>
      <c r="N3" s="844" t="s">
        <v>1077</v>
      </c>
      <c r="O3" s="770">
        <v>0</v>
      </c>
      <c r="P3" s="736">
        <v>1.4500000000000001E-2</v>
      </c>
      <c r="Q3" s="820">
        <v>37.2496875</v>
      </c>
      <c r="R3" s="840"/>
    </row>
    <row r="4" spans="1:22" ht="21.95" customHeight="1" x14ac:dyDescent="0.25">
      <c r="A4" s="50"/>
      <c r="B4" s="51"/>
      <c r="C4" s="51"/>
      <c r="D4" s="791"/>
      <c r="E4" s="22" t="s">
        <v>927</v>
      </c>
      <c r="F4" s="2">
        <v>118.09990000000001</v>
      </c>
      <c r="G4" s="783">
        <v>131.58370000000002</v>
      </c>
      <c r="H4" s="791">
        <v>100</v>
      </c>
      <c r="I4" s="783">
        <v>13158.370000000003</v>
      </c>
      <c r="J4" s="358">
        <v>-1348.380000000001</v>
      </c>
      <c r="K4" s="134">
        <v>-0.10247317866878659</v>
      </c>
      <c r="L4" s="358">
        <v>-1348.380000000001</v>
      </c>
      <c r="M4">
        <v>50</v>
      </c>
      <c r="N4" s="817"/>
      <c r="O4" s="770">
        <v>4.4030519924233638E-3</v>
      </c>
      <c r="P4" s="736">
        <v>-9.1999999999999998E-3</v>
      </c>
      <c r="Q4" s="783">
        <v>13.700684454756383</v>
      </c>
      <c r="R4" s="840"/>
      <c r="S4" s="736"/>
    </row>
    <row r="5" spans="1:22" ht="21.95" customHeight="1" x14ac:dyDescent="0.25">
      <c r="A5" s="50"/>
      <c r="B5" s="50"/>
      <c r="C5" s="51"/>
      <c r="D5" s="791"/>
      <c r="E5" s="22" t="s">
        <v>968</v>
      </c>
      <c r="F5" s="2">
        <v>31.88</v>
      </c>
      <c r="G5" s="783">
        <v>32.797499999999999</v>
      </c>
      <c r="H5" s="791">
        <v>400</v>
      </c>
      <c r="I5" s="783">
        <v>13119</v>
      </c>
      <c r="J5" s="358">
        <v>-367</v>
      </c>
      <c r="K5" s="134">
        <v>-2.7974693193078753E-2</v>
      </c>
      <c r="L5" s="783">
        <v>-367</v>
      </c>
      <c r="M5">
        <v>150</v>
      </c>
      <c r="N5" s="844"/>
      <c r="O5" s="770">
        <v>1.9900000000000001E-2</v>
      </c>
      <c r="P5" s="736">
        <v>-1.9400000000000001E-2</v>
      </c>
      <c r="Q5" s="783">
        <v>12.751999999999999</v>
      </c>
      <c r="R5" s="840"/>
      <c r="S5" s="48"/>
      <c r="T5" s="48"/>
    </row>
    <row r="6" spans="1:22" ht="21.95" customHeight="1" x14ac:dyDescent="0.25">
      <c r="A6" s="50"/>
      <c r="B6" s="50"/>
      <c r="C6" s="51"/>
      <c r="D6" s="791"/>
      <c r="E6" s="22" t="s">
        <v>689</v>
      </c>
      <c r="F6" s="2">
        <v>198.14</v>
      </c>
      <c r="G6" s="783">
        <v>143.55999999999995</v>
      </c>
      <c r="H6" s="822">
        <v>20</v>
      </c>
      <c r="I6" s="783">
        <v>2871.1999999999989</v>
      </c>
      <c r="J6" s="358">
        <v>1091.6000000000008</v>
      </c>
      <c r="K6" s="134">
        <v>0.38018946781833424</v>
      </c>
      <c r="L6" s="358">
        <v>1234.630000000001</v>
      </c>
      <c r="M6">
        <v>20</v>
      </c>
      <c r="N6" s="844" t="s">
        <v>1030</v>
      </c>
      <c r="O6" s="770">
        <v>2.523468254769355E-3</v>
      </c>
      <c r="P6" s="736">
        <v>-4.1999999999999997E-3</v>
      </c>
      <c r="Q6" s="783">
        <v>28.883381924198247</v>
      </c>
      <c r="R6" s="840"/>
      <c r="S6" s="736"/>
      <c r="U6" s="48"/>
    </row>
    <row r="7" spans="1:22" ht="21.95" customHeight="1" x14ac:dyDescent="0.25">
      <c r="A7" s="50"/>
      <c r="B7" s="50"/>
      <c r="C7" s="51"/>
      <c r="D7" s="791"/>
      <c r="E7" s="22" t="s">
        <v>32</v>
      </c>
      <c r="F7" s="2">
        <v>53.399900000000002</v>
      </c>
      <c r="G7" s="783">
        <v>45.046300000000002</v>
      </c>
      <c r="H7" s="791">
        <v>100</v>
      </c>
      <c r="I7" s="783">
        <v>4504.63</v>
      </c>
      <c r="J7" s="358">
        <v>835.35999999999967</v>
      </c>
      <c r="K7" s="134">
        <v>0.18544475350916723</v>
      </c>
      <c r="L7" s="358">
        <v>2033.8299999999967</v>
      </c>
      <c r="M7" s="29">
        <v>43262</v>
      </c>
      <c r="N7" s="844"/>
      <c r="O7" s="770">
        <v>2.2846484731244815E-2</v>
      </c>
      <c r="P7" s="736">
        <v>-2.2000000000000001E-3</v>
      </c>
      <c r="Q7" s="783">
        <v>8.5576762820512826</v>
      </c>
      <c r="R7" s="840"/>
      <c r="S7" s="48"/>
    </row>
    <row r="8" spans="1:22" ht="21.95" customHeight="1" x14ac:dyDescent="0.25">
      <c r="A8" s="50"/>
      <c r="B8" s="50"/>
      <c r="C8" s="51"/>
      <c r="D8" s="791"/>
      <c r="E8" s="22" t="s">
        <v>926</v>
      </c>
      <c r="F8" s="2">
        <v>248.63</v>
      </c>
      <c r="G8" s="783">
        <v>230.17066666666662</v>
      </c>
      <c r="H8" s="791">
        <v>30</v>
      </c>
      <c r="I8" s="783">
        <v>6905.119999999999</v>
      </c>
      <c r="J8" s="358">
        <v>553.78000000000065</v>
      </c>
      <c r="K8" s="134">
        <v>8.0198461431517681E-2</v>
      </c>
      <c r="L8" s="358">
        <v>553.78000000000065</v>
      </c>
      <c r="M8">
        <v>20</v>
      </c>
      <c r="N8" s="844"/>
      <c r="O8" s="770">
        <v>1.9900000000000001E-2</v>
      </c>
      <c r="P8" s="736">
        <v>1.8E-3</v>
      </c>
      <c r="Q8" s="783">
        <v>16.34</v>
      </c>
      <c r="R8" s="840"/>
      <c r="S8" s="736"/>
      <c r="T8" s="48"/>
      <c r="U8" s="48"/>
    </row>
    <row r="9" spans="1:22" ht="21.95" customHeight="1" x14ac:dyDescent="0.25">
      <c r="A9" s="50"/>
      <c r="B9" s="50"/>
      <c r="C9" s="51"/>
      <c r="D9" s="791"/>
      <c r="E9" s="22" t="s">
        <v>954</v>
      </c>
      <c r="F9" s="2">
        <v>45.029899999999998</v>
      </c>
      <c r="G9" s="783">
        <v>30.801100000000005</v>
      </c>
      <c r="H9" s="749">
        <v>100</v>
      </c>
      <c r="I9" s="783">
        <v>3080.1100000000006</v>
      </c>
      <c r="J9" s="358">
        <v>1422.8799999999992</v>
      </c>
      <c r="K9" s="134">
        <v>0.46195752749090097</v>
      </c>
      <c r="L9" s="783">
        <v>1422.8799999999992</v>
      </c>
      <c r="M9">
        <v>50</v>
      </c>
      <c r="N9" s="844" t="s">
        <v>1101</v>
      </c>
      <c r="O9" s="770">
        <v>3.0646303900297357E-2</v>
      </c>
      <c r="P9" s="736">
        <v>1.72E-2</v>
      </c>
      <c r="Q9" s="820">
        <v>10.234068181818181</v>
      </c>
      <c r="R9" s="840"/>
      <c r="S9" s="736"/>
      <c r="U9" s="48"/>
    </row>
    <row r="10" spans="1:22" ht="21.95" customHeight="1" x14ac:dyDescent="0.25">
      <c r="A10" s="50"/>
      <c r="B10" s="51"/>
      <c r="C10" s="51"/>
      <c r="D10" s="791"/>
      <c r="E10" s="22" t="s">
        <v>789</v>
      </c>
      <c r="F10" s="2">
        <v>14.18</v>
      </c>
      <c r="G10" s="783">
        <v>15.571933333333334</v>
      </c>
      <c r="H10" s="791">
        <v>300</v>
      </c>
      <c r="I10" s="783">
        <v>4671.58</v>
      </c>
      <c r="J10" s="358">
        <v>-417.57999999999993</v>
      </c>
      <c r="K10" s="134">
        <v>-8.9387316496774158E-2</v>
      </c>
      <c r="L10" s="358">
        <v>-417.57999999999993</v>
      </c>
      <c r="M10">
        <v>150</v>
      </c>
      <c r="N10" s="844"/>
      <c r="O10" s="770">
        <v>3.3850493653032436E-2</v>
      </c>
      <c r="P10" s="736">
        <v>-7.2599999999999998E-2</v>
      </c>
      <c r="Q10" s="783">
        <v>14.926315789473685</v>
      </c>
      <c r="R10" s="840"/>
      <c r="T10" s="48"/>
      <c r="V10" s="48"/>
    </row>
    <row r="11" spans="1:22" ht="21.95" customHeight="1" x14ac:dyDescent="0.25">
      <c r="A11" s="50"/>
      <c r="B11" s="50"/>
      <c r="C11" s="51"/>
      <c r="D11" s="791"/>
      <c r="E11" s="22" t="s">
        <v>55</v>
      </c>
      <c r="F11" s="2">
        <v>68.169899999999998</v>
      </c>
      <c r="G11" s="783">
        <v>71.080000000000013</v>
      </c>
      <c r="H11" s="791">
        <v>50</v>
      </c>
      <c r="I11" s="783">
        <v>3554.0000000000005</v>
      </c>
      <c r="J11" s="358">
        <v>-145.50500000000056</v>
      </c>
      <c r="K11" s="134">
        <v>-4.0941193021947292E-2</v>
      </c>
      <c r="L11" s="358">
        <v>664.62499999998954</v>
      </c>
      <c r="M11">
        <v>50</v>
      </c>
      <c r="N11" s="844"/>
      <c r="O11" s="770">
        <v>3.0512000164295387E-2</v>
      </c>
      <c r="P11" s="736">
        <v>5.0000000000000001E-3</v>
      </c>
      <c r="Q11" s="820">
        <v>10.552616099071207</v>
      </c>
      <c r="R11" s="840"/>
      <c r="S11" s="48"/>
      <c r="T11" s="48"/>
      <c r="V11" s="48"/>
    </row>
    <row r="12" spans="1:22" ht="21.95" customHeight="1" x14ac:dyDescent="0.25">
      <c r="A12" s="50"/>
      <c r="B12" s="50"/>
      <c r="C12" s="51"/>
      <c r="D12" s="791"/>
      <c r="E12" s="22" t="s">
        <v>171</v>
      </c>
      <c r="F12" s="2">
        <v>42.29</v>
      </c>
      <c r="G12" s="783">
        <v>52.35306666666667</v>
      </c>
      <c r="H12" s="791">
        <v>150</v>
      </c>
      <c r="I12" s="783">
        <v>7852.9600000000009</v>
      </c>
      <c r="J12" s="358">
        <v>-1509.4599999999991</v>
      </c>
      <c r="K12" s="134">
        <v>-0.19221541940873257</v>
      </c>
      <c r="L12" s="783">
        <v>-1459.5099999999993</v>
      </c>
      <c r="M12">
        <v>150</v>
      </c>
      <c r="N12" s="844" t="s">
        <v>1105</v>
      </c>
      <c r="O12" s="770">
        <v>4.6346654055332233E-2</v>
      </c>
      <c r="P12" s="736">
        <v>8.6E-3</v>
      </c>
      <c r="Q12" s="820">
        <v>13.730519480519479</v>
      </c>
      <c r="R12" s="840"/>
      <c r="S12" s="48"/>
      <c r="U12" s="48"/>
    </row>
    <row r="13" spans="1:22" ht="21.95" customHeight="1" x14ac:dyDescent="0.25">
      <c r="A13" s="51"/>
      <c r="B13" s="51"/>
      <c r="C13" s="51"/>
      <c r="D13" s="791"/>
      <c r="E13" s="22" t="s">
        <v>857</v>
      </c>
      <c r="F13" s="2">
        <v>87.739900000000006</v>
      </c>
      <c r="G13" s="783">
        <v>86.579599999999985</v>
      </c>
      <c r="H13" s="791">
        <v>100</v>
      </c>
      <c r="I13" s="783">
        <v>8657.9599999999991</v>
      </c>
      <c r="J13" s="358">
        <v>116.03000000000065</v>
      </c>
      <c r="K13" s="134">
        <v>1.3401540316656822E-2</v>
      </c>
      <c r="L13" s="358">
        <v>116.03000000000065</v>
      </c>
      <c r="M13">
        <v>60</v>
      </c>
      <c r="N13" s="817"/>
      <c r="O13" s="770">
        <v>2.5985896952241794E-2</v>
      </c>
      <c r="P13" s="736">
        <v>2.0999999999999999E-3</v>
      </c>
      <c r="Q13" s="783">
        <v>18.432752100840339</v>
      </c>
      <c r="R13" s="840"/>
      <c r="S13" s="736"/>
      <c r="T13" s="48"/>
      <c r="U13" s="48"/>
    </row>
    <row r="14" spans="1:22" ht="21.95" customHeight="1" x14ac:dyDescent="0.25">
      <c r="A14" s="51"/>
      <c r="B14" s="50"/>
      <c r="C14" s="51"/>
      <c r="D14" s="791"/>
      <c r="E14" s="22" t="s">
        <v>931</v>
      </c>
      <c r="F14" s="2">
        <v>71.27</v>
      </c>
      <c r="G14" s="783">
        <v>67.34</v>
      </c>
      <c r="H14" s="791">
        <v>40</v>
      </c>
      <c r="I14" s="783">
        <v>2693.6000000000004</v>
      </c>
      <c r="J14" s="358">
        <v>157.19999999999982</v>
      </c>
      <c r="K14" s="134">
        <v>5.836055836055825E-2</v>
      </c>
      <c r="L14" s="358">
        <v>157.19999999999982</v>
      </c>
      <c r="M14">
        <v>40</v>
      </c>
      <c r="N14" s="844"/>
      <c r="O14" s="770">
        <v>1.3469903185070858E-2</v>
      </c>
      <c r="P14" s="736">
        <v>-6.7000000000000002E-3</v>
      </c>
      <c r="Q14" s="820">
        <v>20.07605633802817</v>
      </c>
      <c r="R14" s="840"/>
      <c r="S14" s="736"/>
      <c r="T14" s="48"/>
    </row>
    <row r="15" spans="1:22" ht="21.95" customHeight="1" x14ac:dyDescent="0.25">
      <c r="A15" s="50"/>
      <c r="B15" s="50"/>
      <c r="C15" s="51"/>
      <c r="D15" s="791"/>
      <c r="E15" s="22" t="s">
        <v>950</v>
      </c>
      <c r="F15" s="2">
        <v>56.98</v>
      </c>
      <c r="G15" s="783">
        <v>64.347499999999997</v>
      </c>
      <c r="H15" s="791">
        <v>100</v>
      </c>
      <c r="I15" s="783">
        <v>6434.75</v>
      </c>
      <c r="J15" s="358">
        <v>-736.75</v>
      </c>
      <c r="K15" s="134">
        <v>-0.11449551264617895</v>
      </c>
      <c r="L15" s="358">
        <v>-736.75</v>
      </c>
      <c r="M15">
        <v>100</v>
      </c>
      <c r="N15" s="844"/>
      <c r="O15" s="770">
        <v>4.387504387504388E-2</v>
      </c>
      <c r="P15" s="736">
        <v>7.1000000000000004E-3</v>
      </c>
      <c r="Q15" s="783">
        <v>15.034300791556728</v>
      </c>
      <c r="R15" s="840"/>
      <c r="U15" s="48"/>
    </row>
    <row r="16" spans="1:22" ht="21.95" customHeight="1" x14ac:dyDescent="0.25">
      <c r="A16" s="51"/>
      <c r="B16" s="51"/>
      <c r="C16" s="51"/>
      <c r="D16" s="791"/>
      <c r="E16" s="22" t="s">
        <v>195</v>
      </c>
      <c r="F16" s="2">
        <v>24.57</v>
      </c>
      <c r="G16" s="783">
        <v>27.680886363636365</v>
      </c>
      <c r="H16" s="791">
        <v>2200</v>
      </c>
      <c r="I16" s="783">
        <v>60897.950000000004</v>
      </c>
      <c r="J16" s="358">
        <v>-6843.9500000000116</v>
      </c>
      <c r="K16" s="134">
        <v>-0.11238391440105951</v>
      </c>
      <c r="L16" s="358">
        <v>-5095.9800000000178</v>
      </c>
      <c r="M16">
        <v>1200</v>
      </c>
      <c r="N16" s="844">
        <v>43272</v>
      </c>
      <c r="O16" s="770">
        <v>2.0350020350020349E-2</v>
      </c>
      <c r="P16" s="736">
        <v>-5.3E-3</v>
      </c>
      <c r="Q16" s="820">
        <v>11.985365853658537</v>
      </c>
      <c r="R16" s="840"/>
      <c r="S16" s="736"/>
      <c r="T16" s="48"/>
    </row>
    <row r="17" spans="1:22" ht="21.95" customHeight="1" x14ac:dyDescent="0.25">
      <c r="A17" s="50"/>
      <c r="B17" s="51"/>
      <c r="C17" s="51"/>
      <c r="D17" s="791"/>
      <c r="E17" s="22" t="s">
        <v>14</v>
      </c>
      <c r="F17" s="2">
        <v>55.88</v>
      </c>
      <c r="G17" s="783">
        <v>59.84</v>
      </c>
      <c r="H17" s="791">
        <v>150</v>
      </c>
      <c r="I17" s="783">
        <v>8976</v>
      </c>
      <c r="J17" s="358">
        <v>-594</v>
      </c>
      <c r="K17" s="134">
        <v>-6.6176470588235309E-2</v>
      </c>
      <c r="L17" s="358">
        <v>-594</v>
      </c>
      <c r="M17">
        <v>150</v>
      </c>
      <c r="N17" s="844"/>
      <c r="O17" s="770">
        <v>4.7244094488188976E-2</v>
      </c>
      <c r="P17" s="736">
        <v>1.21E-2</v>
      </c>
      <c r="Q17" s="783">
        <v>14.093316519546029</v>
      </c>
      <c r="R17" s="840"/>
      <c r="S17" s="48"/>
      <c r="T17" s="48"/>
    </row>
    <row r="18" spans="1:22" ht="21.95" customHeight="1" x14ac:dyDescent="0.25">
      <c r="A18" s="51"/>
      <c r="B18" s="51"/>
      <c r="C18" s="51"/>
      <c r="D18" s="791"/>
      <c r="E18" s="22" t="s">
        <v>226</v>
      </c>
      <c r="F18" s="2">
        <v>28.05</v>
      </c>
      <c r="G18" s="783">
        <v>18.643074999999953</v>
      </c>
      <c r="H18" s="749">
        <v>400</v>
      </c>
      <c r="I18" s="783">
        <v>7457.2299999999814</v>
      </c>
      <c r="J18" s="358">
        <v>3762.7700000000186</v>
      </c>
      <c r="K18" s="134">
        <v>0.50458011889133481</v>
      </c>
      <c r="L18" s="358">
        <v>5215.030000000017</v>
      </c>
      <c r="M18">
        <v>200</v>
      </c>
      <c r="N18" s="844"/>
      <c r="O18" s="770">
        <v>3.5650623885918006E-3</v>
      </c>
      <c r="P18" s="736">
        <v>3.5999999999999999E-3</v>
      </c>
      <c r="Q18" s="783">
        <v>20.035714285714288</v>
      </c>
      <c r="R18" s="840"/>
      <c r="S18" s="48"/>
      <c r="T18" s="48"/>
      <c r="V18" s="48"/>
    </row>
    <row r="19" spans="1:22" ht="21.95" customHeight="1" x14ac:dyDescent="0.25">
      <c r="A19" s="50"/>
      <c r="B19" s="50"/>
      <c r="C19" s="51"/>
      <c r="D19" s="791"/>
      <c r="E19" s="22" t="s">
        <v>50</v>
      </c>
      <c r="F19" s="2">
        <v>21.63</v>
      </c>
      <c r="G19" s="783">
        <v>-3.6979100000000908</v>
      </c>
      <c r="H19" s="791">
        <v>1000</v>
      </c>
      <c r="I19" s="783">
        <v>-3697.9100000000908</v>
      </c>
      <c r="J19" s="358">
        <v>25327.910000000091</v>
      </c>
      <c r="L19" s="358">
        <v>39943.481000001717</v>
      </c>
      <c r="M19">
        <v>400</v>
      </c>
      <c r="N19" s="844"/>
      <c r="O19" s="770">
        <v>9.2464170134073063E-3</v>
      </c>
      <c r="P19" s="736">
        <v>4.1999999999999997E-3</v>
      </c>
      <c r="Q19" s="783">
        <v>34.333333333333329</v>
      </c>
      <c r="R19" s="840"/>
      <c r="S19" s="48"/>
      <c r="T19" s="48"/>
      <c r="V19" s="48"/>
    </row>
    <row r="20" spans="1:22" ht="21.95" customHeight="1" x14ac:dyDescent="0.25">
      <c r="A20" s="50"/>
      <c r="B20" s="50"/>
      <c r="C20" s="51"/>
      <c r="D20" s="791"/>
      <c r="E20" s="22" t="s">
        <v>174</v>
      </c>
      <c r="F20" s="2">
        <v>25.88</v>
      </c>
      <c r="G20" s="783">
        <v>33.913473684210508</v>
      </c>
      <c r="H20" s="791">
        <v>380</v>
      </c>
      <c r="I20" s="783">
        <v>12887.119999999994</v>
      </c>
      <c r="J20" s="358">
        <v>-3052.7199999999921</v>
      </c>
      <c r="K20" s="134">
        <v>-0.23688147545766589</v>
      </c>
      <c r="L20" s="358">
        <v>-2977.6999999999921</v>
      </c>
      <c r="M20">
        <v>180</v>
      </c>
      <c r="N20" s="844"/>
      <c r="O20" s="770">
        <v>3.5548686244204021E-2</v>
      </c>
      <c r="P20" s="736">
        <v>-1.3299999999999999E-2</v>
      </c>
      <c r="Q20" s="783">
        <v>9.6928838951310858</v>
      </c>
      <c r="R20" s="840"/>
      <c r="S20" s="736"/>
      <c r="T20" s="48"/>
    </row>
    <row r="21" spans="1:22" ht="21.95" customHeight="1" x14ac:dyDescent="0.25">
      <c r="A21" s="51"/>
      <c r="B21" s="51"/>
      <c r="C21" s="51"/>
      <c r="D21" s="791"/>
      <c r="E21" s="22" t="s">
        <v>832</v>
      </c>
      <c r="F21" s="2">
        <v>21.279900000000001</v>
      </c>
      <c r="G21" s="783">
        <v>29.137650000000008</v>
      </c>
      <c r="H21" s="791">
        <v>600</v>
      </c>
      <c r="I21" s="783">
        <v>17482.590000000004</v>
      </c>
      <c r="J21" s="358">
        <v>-4714.6500000000033</v>
      </c>
      <c r="K21" s="134">
        <v>-0.26967686138037916</v>
      </c>
      <c r="L21" s="358">
        <v>-4714.6500000000033</v>
      </c>
      <c r="M21">
        <v>400</v>
      </c>
      <c r="N21" s="844" t="s">
        <v>1030</v>
      </c>
      <c r="O21" s="770">
        <v>4.8872410114709185E-2</v>
      </c>
      <c r="P21" s="736">
        <v>-2.4299999999999999E-2</v>
      </c>
      <c r="Q21" s="820">
        <v>12.517588235294118</v>
      </c>
      <c r="R21" s="840"/>
      <c r="S21" s="48"/>
    </row>
    <row r="22" spans="1:22" ht="21.95" customHeight="1" x14ac:dyDescent="0.25">
      <c r="A22" s="50"/>
      <c r="B22" s="51"/>
      <c r="C22" s="51"/>
      <c r="D22" s="791"/>
      <c r="E22" s="22" t="s">
        <v>970</v>
      </c>
      <c r="F22" s="2">
        <v>169.59989999999999</v>
      </c>
      <c r="G22" s="783">
        <v>159.91000000000003</v>
      </c>
      <c r="H22" s="749">
        <v>65</v>
      </c>
      <c r="I22" s="783">
        <v>10394.150000000001</v>
      </c>
      <c r="J22" s="358">
        <v>629.84349999999722</v>
      </c>
      <c r="K22" s="134">
        <v>6.0595960227627817E-2</v>
      </c>
      <c r="L22" s="358">
        <v>629.84349999999722</v>
      </c>
      <c r="M22">
        <v>25</v>
      </c>
      <c r="N22" s="844"/>
      <c r="O22" s="770">
        <v>7.547174261305579E-3</v>
      </c>
      <c r="P22" s="736">
        <v>8.3999999999999995E-3</v>
      </c>
      <c r="Q22" s="820">
        <v>19.68</v>
      </c>
      <c r="R22" s="840"/>
      <c r="S22" s="736"/>
    </row>
    <row r="23" spans="1:22" ht="21.95" customHeight="1" x14ac:dyDescent="0.25">
      <c r="A23" s="50"/>
      <c r="B23" s="50"/>
      <c r="C23" s="51"/>
      <c r="D23" s="791"/>
      <c r="E23" s="22" t="s">
        <v>214</v>
      </c>
      <c r="F23" s="2">
        <v>41.19</v>
      </c>
      <c r="G23" s="783">
        <v>52.753959999999992</v>
      </c>
      <c r="H23" s="749">
        <v>250</v>
      </c>
      <c r="I23" s="783">
        <v>13188.489999999998</v>
      </c>
      <c r="J23" s="358">
        <v>-2890.989999999998</v>
      </c>
      <c r="K23" s="134">
        <v>-0.21920553452290589</v>
      </c>
      <c r="L23" s="783">
        <v>-1733.1200000000026</v>
      </c>
      <c r="M23">
        <v>250</v>
      </c>
      <c r="N23" s="844" t="s">
        <v>1103</v>
      </c>
      <c r="O23" s="770">
        <v>3.0104394270453996E-2</v>
      </c>
      <c r="P23" s="736">
        <v>3.39E-2</v>
      </c>
      <c r="Q23" s="783">
        <v>10.297499999999999</v>
      </c>
      <c r="R23" s="840"/>
      <c r="S23" s="736"/>
      <c r="T23" s="48"/>
    </row>
    <row r="24" spans="1:22" ht="21.95" customHeight="1" x14ac:dyDescent="0.25">
      <c r="A24" s="50"/>
      <c r="B24" s="50"/>
      <c r="C24" s="51"/>
      <c r="D24" s="791"/>
      <c r="E24" s="22" t="s">
        <v>175</v>
      </c>
      <c r="F24" s="2">
        <v>273.36009999999999</v>
      </c>
      <c r="G24" s="783">
        <v>256.39640000000009</v>
      </c>
      <c r="H24" s="749">
        <v>50</v>
      </c>
      <c r="I24" s="783">
        <v>12819.820000000003</v>
      </c>
      <c r="J24" s="358">
        <v>848.18499999999585</v>
      </c>
      <c r="K24" s="134">
        <v>6.6162005394771128E-2</v>
      </c>
      <c r="L24" s="358">
        <v>1009.0149999999958</v>
      </c>
      <c r="M24">
        <v>30</v>
      </c>
      <c r="N24" s="844"/>
      <c r="O24" s="770">
        <v>1.84E-2</v>
      </c>
      <c r="P24" s="736">
        <v>2.8E-3</v>
      </c>
      <c r="Q24" s="783">
        <v>17</v>
      </c>
      <c r="R24" s="840"/>
    </row>
    <row r="25" spans="1:22" ht="21.95" customHeight="1" x14ac:dyDescent="0.25">
      <c r="A25" s="50"/>
      <c r="B25" s="51"/>
      <c r="C25" s="51"/>
      <c r="D25" s="791"/>
      <c r="E25" s="22" t="s">
        <v>929</v>
      </c>
      <c r="F25" s="2">
        <v>32.33</v>
      </c>
      <c r="G25" s="783">
        <v>33.675399999999996</v>
      </c>
      <c r="H25" s="791">
        <v>200</v>
      </c>
      <c r="I25" s="783">
        <v>6735.079999999999</v>
      </c>
      <c r="J25" s="358">
        <v>-269.07999999999993</v>
      </c>
      <c r="K25" s="134">
        <v>-3.9952012448255941E-2</v>
      </c>
      <c r="L25" s="358">
        <v>-269.07999999999993</v>
      </c>
      <c r="M25" s="29">
        <v>43248</v>
      </c>
      <c r="N25" s="817"/>
      <c r="O25" s="770">
        <v>3.093102381688834E-2</v>
      </c>
      <c r="P25" s="736">
        <v>-3.0999999999999999E-3</v>
      </c>
      <c r="Q25" s="820">
        <v>9.3170028818443793</v>
      </c>
      <c r="R25" s="840"/>
      <c r="S25" s="736"/>
    </row>
    <row r="26" spans="1:22" ht="21.95" customHeight="1" x14ac:dyDescent="0.25">
      <c r="A26" s="50"/>
      <c r="B26" s="50"/>
      <c r="C26" s="51"/>
      <c r="D26" s="791"/>
      <c r="E26" s="22" t="s">
        <v>331</v>
      </c>
      <c r="F26" s="2">
        <v>21.149899999999999</v>
      </c>
      <c r="G26" s="783">
        <v>18.245850000000001</v>
      </c>
      <c r="H26" s="749">
        <v>200</v>
      </c>
      <c r="I26" s="783">
        <v>3649.17</v>
      </c>
      <c r="J26" s="358">
        <v>580.80999999999949</v>
      </c>
      <c r="K26" s="134">
        <v>0.15916222045012965</v>
      </c>
      <c r="L26" s="358">
        <v>865.78000000000429</v>
      </c>
      <c r="M26" s="29">
        <v>43255</v>
      </c>
      <c r="N26" s="844"/>
      <c r="O26" s="770">
        <v>0</v>
      </c>
      <c r="P26" s="736">
        <v>7.1000000000000004E-3</v>
      </c>
      <c r="Q26" s="783">
        <v>8.6326122448979579</v>
      </c>
      <c r="R26" s="840"/>
      <c r="S26" s="736"/>
      <c r="T26" s="48"/>
    </row>
    <row r="27" spans="1:22" ht="21.95" customHeight="1" x14ac:dyDescent="0.25">
      <c r="A27" s="51"/>
      <c r="B27" s="51"/>
      <c r="C27" s="51"/>
      <c r="D27" s="791"/>
      <c r="E27" s="22" t="s">
        <v>702</v>
      </c>
      <c r="F27" s="2">
        <v>252.9699</v>
      </c>
      <c r="G27" s="783">
        <v>159.1311111111113</v>
      </c>
      <c r="H27" s="823">
        <v>45</v>
      </c>
      <c r="I27" s="783">
        <v>7160.9000000000087</v>
      </c>
      <c r="J27" s="358">
        <v>4222.7454999999918</v>
      </c>
      <c r="K27" s="134">
        <v>0.58969480093284177</v>
      </c>
      <c r="L27" s="358">
        <v>4447.5154999999922</v>
      </c>
      <c r="M27">
        <v>45</v>
      </c>
      <c r="N27" s="817" t="s">
        <v>1113</v>
      </c>
      <c r="O27" s="770">
        <v>0</v>
      </c>
      <c r="P27" s="736">
        <v>1.1000000000000001E-3</v>
      </c>
      <c r="Q27" s="820">
        <v>25.834344362745099</v>
      </c>
      <c r="R27" s="840"/>
      <c r="S27" s="736"/>
    </row>
    <row r="28" spans="1:22" ht="21.95" customHeight="1" x14ac:dyDescent="0.25">
      <c r="A28" s="50"/>
      <c r="B28" s="50"/>
      <c r="C28" s="51"/>
      <c r="D28" s="791"/>
      <c r="E28" s="22" t="s">
        <v>743</v>
      </c>
      <c r="F28" s="2">
        <v>63.91</v>
      </c>
      <c r="G28" s="783">
        <v>66.632166666666677</v>
      </c>
      <c r="H28" s="791">
        <v>300</v>
      </c>
      <c r="I28" s="783">
        <v>19989.650000000001</v>
      </c>
      <c r="J28" s="358">
        <v>-816.65000000000146</v>
      </c>
      <c r="K28" s="134">
        <v>-4.0853641759610801E-2</v>
      </c>
      <c r="L28" s="358">
        <v>-816.65000000000146</v>
      </c>
      <c r="M28">
        <v>200</v>
      </c>
      <c r="N28" s="844" t="s">
        <v>1033</v>
      </c>
      <c r="O28" s="770">
        <v>2.5035205758097326E-2</v>
      </c>
      <c r="P28" s="736">
        <v>-5.0000000000000001E-3</v>
      </c>
      <c r="Q28" s="783">
        <v>10.741176470588236</v>
      </c>
      <c r="R28" s="840"/>
      <c r="U28" s="48"/>
    </row>
    <row r="29" spans="1:22" ht="21.95" customHeight="1" x14ac:dyDescent="0.25">
      <c r="A29" s="50"/>
      <c r="B29" s="50"/>
      <c r="C29" s="51"/>
      <c r="D29" s="791"/>
      <c r="E29" s="22" t="s">
        <v>173</v>
      </c>
      <c r="F29" s="2">
        <v>56.179900000000004</v>
      </c>
      <c r="G29" s="783">
        <v>50.723583333333345</v>
      </c>
      <c r="H29" s="749">
        <v>120</v>
      </c>
      <c r="I29" s="783">
        <v>6086.8300000000017</v>
      </c>
      <c r="J29" s="358">
        <v>654.7579999999989</v>
      </c>
      <c r="K29" s="134">
        <v>0.10756962162570648</v>
      </c>
      <c r="L29" s="783">
        <v>2259.3380000000006</v>
      </c>
      <c r="M29">
        <v>40</v>
      </c>
      <c r="N29" s="844"/>
      <c r="O29" s="770">
        <v>2.7767938355176852E-2</v>
      </c>
      <c r="P29" s="736">
        <v>1.67E-2</v>
      </c>
      <c r="Q29" s="783">
        <v>12.429181415929206</v>
      </c>
      <c r="R29" s="840"/>
      <c r="S29" s="736"/>
      <c r="T29" s="48"/>
      <c r="U29" s="48"/>
    </row>
    <row r="30" spans="1:22" ht="21.95" customHeight="1" x14ac:dyDescent="0.25">
      <c r="A30" s="50"/>
      <c r="B30" s="51"/>
      <c r="C30" s="51"/>
      <c r="D30" s="791"/>
      <c r="E30" s="22" t="s">
        <v>1057</v>
      </c>
      <c r="F30" s="2">
        <v>49.8399</v>
      </c>
      <c r="G30" s="783">
        <v>49.18</v>
      </c>
      <c r="H30" s="791">
        <v>150</v>
      </c>
      <c r="I30" s="783">
        <v>7377</v>
      </c>
      <c r="J30" s="358">
        <v>98.984999999999673</v>
      </c>
      <c r="K30" s="134">
        <v>1.3418056120374144E-2</v>
      </c>
      <c r="L30" s="358">
        <v>98.984999999999673</v>
      </c>
      <c r="M30" s="29">
        <v>43255</v>
      </c>
      <c r="N30" s="844"/>
      <c r="O30" s="770">
        <v>3.0096368572168082E-2</v>
      </c>
      <c r="P30" s="736">
        <v>3.5999999999999999E-3</v>
      </c>
      <c r="Q30" s="783"/>
      <c r="R30" s="840"/>
      <c r="S30" s="736"/>
      <c r="T30" s="48"/>
      <c r="U30" s="48"/>
    </row>
    <row r="31" spans="1:22" ht="21.95" customHeight="1" x14ac:dyDescent="0.25">
      <c r="A31" s="60"/>
      <c r="B31" s="61"/>
      <c r="C31" s="60"/>
      <c r="D31" s="791"/>
      <c r="E31" s="22" t="s">
        <v>974</v>
      </c>
      <c r="F31" s="2">
        <v>46.5</v>
      </c>
      <c r="G31" s="783">
        <v>49.396250000000002</v>
      </c>
      <c r="H31" s="749">
        <v>200</v>
      </c>
      <c r="I31" s="783">
        <v>9879.25</v>
      </c>
      <c r="J31" s="358">
        <v>-579.25</v>
      </c>
      <c r="K31" s="134">
        <v>-5.8632993395247655E-2</v>
      </c>
      <c r="L31" s="358">
        <v>-579.25</v>
      </c>
      <c r="M31">
        <v>100</v>
      </c>
      <c r="N31" s="844"/>
      <c r="O31" s="770">
        <v>1.9900000000000001E-2</v>
      </c>
      <c r="P31" s="736">
        <v>-1.5900000000000001E-2</v>
      </c>
      <c r="Q31" s="783">
        <v>17.884615384615383</v>
      </c>
      <c r="R31" s="840"/>
      <c r="S31" s="736"/>
    </row>
    <row r="32" spans="1:22" ht="21.95" customHeight="1" x14ac:dyDescent="0.25">
      <c r="A32" s="50"/>
      <c r="B32" s="50"/>
      <c r="C32" s="51"/>
      <c r="D32" s="791"/>
      <c r="E32" s="22" t="s">
        <v>62</v>
      </c>
      <c r="F32" s="2">
        <v>280.57</v>
      </c>
      <c r="G32" s="783">
        <v>280.57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4"/>
      <c r="O32" s="770">
        <v>0</v>
      </c>
      <c r="P32" s="736">
        <v>-3.3E-3</v>
      </c>
      <c r="Q32" s="783"/>
      <c r="R32" s="840"/>
      <c r="S32" s="736"/>
      <c r="T32" s="48"/>
      <c r="U32" s="48"/>
    </row>
    <row r="33" spans="1:22" ht="21.95" customHeight="1" x14ac:dyDescent="0.25">
      <c r="A33" s="50"/>
      <c r="B33" s="50"/>
      <c r="C33" s="51"/>
      <c r="D33" s="791"/>
      <c r="E33" s="22" t="s">
        <v>203</v>
      </c>
      <c r="F33" s="2">
        <v>40.08</v>
      </c>
      <c r="G33" s="783">
        <v>40.08</v>
      </c>
      <c r="H33" s="749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4"/>
      <c r="O33" s="770">
        <v>0</v>
      </c>
      <c r="P33" s="736">
        <v>2.3E-2</v>
      </c>
      <c r="Q33" s="820"/>
      <c r="R33" s="840"/>
      <c r="S33" s="48"/>
      <c r="T33" s="48"/>
    </row>
    <row r="34" spans="1:22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4"/>
      <c r="O34" s="770">
        <v>1.5900000000000001E-2</v>
      </c>
      <c r="P34" s="736">
        <v>-6.3E-3</v>
      </c>
      <c r="Q34" s="783"/>
      <c r="R34" s="840"/>
      <c r="S34" s="48"/>
      <c r="T34" s="345"/>
      <c r="U34" s="345"/>
    </row>
    <row r="35" spans="1:22" ht="21.95" customHeight="1" x14ac:dyDescent="0.25">
      <c r="A35" s="51"/>
      <c r="B35" s="152"/>
      <c r="C35" s="325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4"/>
      <c r="O35" s="770">
        <v>1.6199999999999999E-2</v>
      </c>
      <c r="P35" s="736">
        <v>6.3E-3</v>
      </c>
      <c r="Q35" s="820"/>
      <c r="R35" s="840"/>
    </row>
    <row r="36" spans="1:22" ht="21.95" customHeight="1" x14ac:dyDescent="0.25">
      <c r="A36" s="50"/>
      <c r="B36" s="51"/>
      <c r="C36" s="51"/>
      <c r="D36" s="791"/>
      <c r="E36" s="22" t="s">
        <v>266</v>
      </c>
      <c r="F36" s="2">
        <v>96.67</v>
      </c>
      <c r="G36" s="783">
        <v>96.67</v>
      </c>
      <c r="H36" s="791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4"/>
      <c r="O36" s="770">
        <v>1.49E-2</v>
      </c>
      <c r="P36" s="736">
        <v>4.8999999999999998E-3</v>
      </c>
      <c r="Q36" s="783"/>
      <c r="R36" s="840"/>
    </row>
    <row r="37" spans="1:22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49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4"/>
      <c r="O37" s="770">
        <v>0</v>
      </c>
      <c r="P37" s="736">
        <v>8.8000000000000005E-3</v>
      </c>
      <c r="Q37" s="820"/>
      <c r="R37" s="840"/>
      <c r="T37" s="48"/>
      <c r="U37" s="48"/>
    </row>
    <row r="38" spans="1:22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91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17"/>
      <c r="O38" s="770">
        <v>1.11E-2</v>
      </c>
      <c r="P38" s="736">
        <v>-1.0200000000000001E-2</v>
      </c>
      <c r="Q38" s="783"/>
      <c r="R38" s="840"/>
      <c r="S38" s="48"/>
    </row>
    <row r="39" spans="1:22" ht="21.95" customHeight="1" x14ac:dyDescent="0.25">
      <c r="A39" s="50"/>
      <c r="B39" s="50"/>
      <c r="C39" s="51"/>
      <c r="D39" s="791"/>
      <c r="E39" s="22" t="s">
        <v>36</v>
      </c>
      <c r="F39" s="2">
        <v>52.47</v>
      </c>
      <c r="G39" s="783">
        <v>52.47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4"/>
      <c r="O39" s="770">
        <v>7.4000000000000003E-3</v>
      </c>
      <c r="P39" s="736">
        <v>-1.0200000000000001E-2</v>
      </c>
      <c r="Q39" s="783"/>
      <c r="R39" s="840"/>
      <c r="S39" s="48"/>
      <c r="T39" s="48"/>
    </row>
    <row r="40" spans="1:22" ht="21.95" customHeight="1" x14ac:dyDescent="0.25">
      <c r="A40" s="51"/>
      <c r="B40" s="51"/>
      <c r="C40" s="51"/>
      <c r="D40" s="791"/>
      <c r="E40" s="22" t="s">
        <v>315</v>
      </c>
      <c r="F40" s="2">
        <v>38.32</v>
      </c>
      <c r="G40" s="783">
        <v>38.32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4"/>
      <c r="O40" s="770">
        <v>3.4200000000000001E-2</v>
      </c>
      <c r="P40" s="736">
        <v>8.3999999999999995E-3</v>
      </c>
      <c r="Q40" s="820"/>
      <c r="R40" s="840"/>
      <c r="S40" s="48"/>
    </row>
    <row r="41" spans="1:22" ht="21.95" customHeight="1" x14ac:dyDescent="0.25">
      <c r="A41" s="50"/>
      <c r="B41" s="50"/>
      <c r="C41" s="51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4"/>
      <c r="O41" s="770">
        <v>2.87E-2</v>
      </c>
      <c r="P41" s="736">
        <v>1.0200000000000001E-2</v>
      </c>
      <c r="Q41" s="783"/>
      <c r="R41" s="840"/>
    </row>
    <row r="42" spans="1:22" ht="21.95" customHeight="1" x14ac:dyDescent="0.25">
      <c r="A42" s="50"/>
      <c r="B42" s="50"/>
      <c r="C42" s="51"/>
      <c r="D42" s="791"/>
      <c r="E42" s="22" t="s">
        <v>701</v>
      </c>
      <c r="F42" s="2">
        <v>31.39</v>
      </c>
      <c r="G42" s="783">
        <v>31.39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4"/>
      <c r="O42" s="770">
        <v>4.0599999999999997E-2</v>
      </c>
      <c r="P42" s="736">
        <v>-5.7000000000000002E-3</v>
      </c>
      <c r="Q42" s="783"/>
      <c r="R42" s="840"/>
      <c r="S42" s="736"/>
    </row>
    <row r="43" spans="1:22" ht="21.95" customHeight="1" x14ac:dyDescent="0.25">
      <c r="A43" s="50"/>
      <c r="B43" s="50"/>
      <c r="C43" s="50"/>
      <c r="D43" s="791"/>
      <c r="E43" s="22" t="s">
        <v>248</v>
      </c>
      <c r="F43" s="2">
        <v>76.09</v>
      </c>
      <c r="G43" s="783">
        <v>76.09</v>
      </c>
      <c r="H43" s="749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4"/>
      <c r="O43" s="770">
        <v>0</v>
      </c>
      <c r="P43" s="736">
        <v>2.01E-2</v>
      </c>
      <c r="Q43" s="783"/>
      <c r="R43" s="840"/>
      <c r="S43" s="48"/>
    </row>
    <row r="44" spans="1:22" ht="21.95" customHeight="1" x14ac:dyDescent="0.25">
      <c r="A44" s="50"/>
      <c r="B44" s="50"/>
      <c r="C44" s="51"/>
      <c r="D44" s="791"/>
      <c r="E44" s="22" t="s">
        <v>680</v>
      </c>
      <c r="F44" s="2">
        <v>18.149999999999999</v>
      </c>
      <c r="G44" s="783">
        <v>18.149999999999999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4"/>
      <c r="O44" s="770">
        <v>8.8000000000000005E-3</v>
      </c>
      <c r="P44" s="736">
        <v>7.7999999999999996E-3</v>
      </c>
      <c r="Q44" s="783"/>
      <c r="R44" s="840"/>
      <c r="S44" s="48"/>
      <c r="T44" s="48"/>
    </row>
    <row r="45" spans="1:22" ht="21.95" customHeight="1" x14ac:dyDescent="0.25">
      <c r="A45" s="50"/>
      <c r="B45" s="50"/>
      <c r="C45" s="51"/>
      <c r="D45" s="791"/>
      <c r="E45" s="22" t="s">
        <v>275</v>
      </c>
      <c r="F45" s="2">
        <v>65.760000000000005</v>
      </c>
      <c r="G45" s="783">
        <v>65.760000000000005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4"/>
      <c r="O45" s="770">
        <v>2.5499999999999998E-2</v>
      </c>
      <c r="P45" s="736">
        <v>-5.5999999999999999E-3</v>
      </c>
      <c r="Q45" s="783"/>
      <c r="R45" s="840"/>
    </row>
    <row r="46" spans="1:22" ht="21.95" customHeight="1" x14ac:dyDescent="0.25">
      <c r="A46" s="50"/>
      <c r="B46" s="50"/>
      <c r="C46" s="51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4"/>
      <c r="O46" s="770">
        <v>2.8E-3</v>
      </c>
      <c r="P46" s="736">
        <v>-2.3E-3</v>
      </c>
      <c r="Q46" s="783"/>
      <c r="R46" s="840"/>
      <c r="S46" s="48"/>
      <c r="U46" s="48"/>
    </row>
    <row r="47" spans="1:22" ht="21.95" customHeight="1" x14ac:dyDescent="0.25">
      <c r="A47" s="51"/>
      <c r="B47" s="51"/>
      <c r="C47" s="51"/>
      <c r="D47" s="791"/>
      <c r="E47" s="22" t="s">
        <v>196</v>
      </c>
      <c r="F47" s="2">
        <v>11.46</v>
      </c>
      <c r="G47" s="783">
        <v>11.46</v>
      </c>
      <c r="H47" s="791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4"/>
      <c r="O47" s="770">
        <v>5.1499999999999997E-2</v>
      </c>
      <c r="P47" s="736">
        <v>5.3E-3</v>
      </c>
      <c r="Q47" s="783"/>
      <c r="R47" s="840"/>
      <c r="S47" s="48"/>
      <c r="T47" s="48"/>
      <c r="V47" s="48"/>
    </row>
    <row r="48" spans="1:22" ht="21.95" customHeight="1" x14ac:dyDescent="0.25">
      <c r="A48" s="50"/>
      <c r="B48" s="50"/>
      <c r="C48" s="51"/>
      <c r="D48" s="791"/>
      <c r="E48" s="22" t="s">
        <v>270</v>
      </c>
      <c r="F48" s="2">
        <v>123.85</v>
      </c>
      <c r="G48" s="783">
        <v>123.85</v>
      </c>
      <c r="H48" s="749">
        <v>0</v>
      </c>
      <c r="I48" s="783">
        <v>0</v>
      </c>
      <c r="J48" s="358">
        <v>0</v>
      </c>
      <c r="K48" s="134">
        <v>0</v>
      </c>
      <c r="L48" s="358">
        <v>154.77999999999975</v>
      </c>
      <c r="M48">
        <v>0</v>
      </c>
      <c r="N48" s="844"/>
      <c r="O48" s="770">
        <v>2.5700000000000001E-2</v>
      </c>
      <c r="P48" s="736">
        <v>-1.1900000000000001E-2</v>
      </c>
      <c r="Q48" s="820"/>
      <c r="R48" s="840"/>
    </row>
    <row r="49" spans="1:22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4"/>
      <c r="O49" s="770">
        <v>6.8659127625201937E-3</v>
      </c>
      <c r="P49" s="736">
        <v>-8.0000000000000004E-4</v>
      </c>
      <c r="Q49" s="783">
        <v>20.850526315789477</v>
      </c>
      <c r="R49" s="840"/>
      <c r="S49" s="48"/>
      <c r="T49" s="48"/>
    </row>
    <row r="50" spans="1:22" ht="21.95" customHeight="1" x14ac:dyDescent="0.25">
      <c r="A50" s="50"/>
      <c r="B50" s="50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4"/>
      <c r="O50" s="770">
        <v>6.4392796055941243E-3</v>
      </c>
      <c r="P50" s="736">
        <v>4.0000000000000001E-3</v>
      </c>
      <c r="Q50" s="783">
        <v>13.467479674796749</v>
      </c>
      <c r="R50" s="840"/>
      <c r="S50" s="736"/>
      <c r="U50" s="48"/>
    </row>
    <row r="51" spans="1:22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4"/>
      <c r="O51" s="770">
        <v>0</v>
      </c>
      <c r="P51" s="736">
        <v>0</v>
      </c>
      <c r="Q51" s="783"/>
      <c r="R51" s="840"/>
      <c r="S51" s="48"/>
      <c r="T51" s="48"/>
      <c r="V51" s="48"/>
    </row>
    <row r="52" spans="1:22" ht="21.95" customHeight="1" x14ac:dyDescent="0.25">
      <c r="A52" s="50"/>
      <c r="B52" s="50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783">
        <v>720.56000000000131</v>
      </c>
      <c r="M52">
        <v>0</v>
      </c>
      <c r="N52" s="844"/>
      <c r="O52" s="770">
        <v>0</v>
      </c>
      <c r="P52" s="736">
        <v>-4.3E-3</v>
      </c>
      <c r="Q52" s="783"/>
      <c r="R52" s="840"/>
      <c r="S52" s="736"/>
      <c r="T52" s="48"/>
      <c r="V52" s="48"/>
    </row>
    <row r="53" spans="1:22" ht="21.95" customHeight="1" x14ac:dyDescent="0.25">
      <c r="A53" s="51"/>
      <c r="B53" s="51"/>
      <c r="C53" s="51"/>
      <c r="D53" s="791"/>
      <c r="E53" s="22" t="s">
        <v>699</v>
      </c>
      <c r="F53" s="2">
        <v>86.27</v>
      </c>
      <c r="G53" s="783">
        <v>86.27</v>
      </c>
      <c r="H53" s="749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4"/>
      <c r="O53" s="770">
        <v>1.78E-2</v>
      </c>
      <c r="P53" s="736">
        <v>1.2699999999999999E-2</v>
      </c>
      <c r="Q53" s="783"/>
      <c r="R53" s="840"/>
      <c r="S53" s="736"/>
      <c r="T53" s="48"/>
    </row>
    <row r="54" spans="1:22" ht="21.95" customHeight="1" x14ac:dyDescent="0.25">
      <c r="A54" s="50"/>
      <c r="B54" s="50"/>
      <c r="C54" s="51"/>
      <c r="D54" s="791"/>
      <c r="E54" s="22" t="s">
        <v>742</v>
      </c>
      <c r="F54" s="2">
        <v>646.29999999999995</v>
      </c>
      <c r="G54" s="783">
        <v>646.29999999999995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4"/>
      <c r="O54" s="770">
        <v>0</v>
      </c>
      <c r="P54" s="736">
        <v>-2.5000000000000001E-3</v>
      </c>
      <c r="Q54" s="783"/>
      <c r="R54" s="840"/>
    </row>
    <row r="55" spans="1:22" ht="21.95" customHeight="1" x14ac:dyDescent="0.25">
      <c r="A55" s="50"/>
      <c r="B55" s="50"/>
      <c r="C55" s="50"/>
      <c r="D55" s="791"/>
      <c r="E55" s="22" t="s">
        <v>953</v>
      </c>
      <c r="F55" s="2">
        <v>213.51</v>
      </c>
      <c r="G55" s="783">
        <v>213.51</v>
      </c>
      <c r="H55" s="749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4" t="s">
        <v>1055</v>
      </c>
      <c r="O55" s="770">
        <v>8.2431736218444105E-3</v>
      </c>
      <c r="P55" s="736">
        <v>-2.1600000000000001E-2</v>
      </c>
      <c r="Q55" s="783">
        <v>24.769141531322507</v>
      </c>
      <c r="R55" s="840"/>
      <c r="S55" s="736"/>
      <c r="U55" s="48"/>
    </row>
    <row r="56" spans="1:22" ht="21.95" customHeight="1" x14ac:dyDescent="0.25">
      <c r="A56" s="152"/>
      <c r="B56" s="50"/>
      <c r="C56" s="51"/>
      <c r="D56" s="791"/>
      <c r="E56" s="22" t="s">
        <v>930</v>
      </c>
      <c r="F56" s="2">
        <v>33.29</v>
      </c>
      <c r="G56" s="783">
        <v>33.29</v>
      </c>
      <c r="H56" s="791">
        <v>0</v>
      </c>
      <c r="I56" s="783">
        <v>0</v>
      </c>
      <c r="J56" s="358">
        <v>827.94000000000051</v>
      </c>
      <c r="K56" s="134">
        <v>0</v>
      </c>
      <c r="L56" s="358">
        <v>827.94000000000051</v>
      </c>
      <c r="M56">
        <v>0</v>
      </c>
      <c r="N56" s="844"/>
      <c r="O56" s="770">
        <v>7.9303094022228904E-2</v>
      </c>
      <c r="P56" s="736">
        <v>1.3599999999999999E-2</v>
      </c>
      <c r="Q56" s="783"/>
      <c r="R56" s="840"/>
      <c r="S56" s="736"/>
      <c r="T56" s="48"/>
      <c r="U56" s="48"/>
    </row>
    <row r="57" spans="1:22" ht="21.95" customHeight="1" x14ac:dyDescent="0.25">
      <c r="A57" s="50"/>
      <c r="B57" s="51"/>
      <c r="C57" s="51"/>
      <c r="D57" s="791"/>
      <c r="E57" s="22" t="s">
        <v>194</v>
      </c>
      <c r="F57" s="2">
        <v>70.94</v>
      </c>
      <c r="G57" s="783">
        <v>70.94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4"/>
      <c r="O57" s="770">
        <v>1.29E-2</v>
      </c>
      <c r="P57" s="736">
        <v>-5.7000000000000002E-3</v>
      </c>
      <c r="Q57" s="820"/>
      <c r="R57" s="840"/>
      <c r="S57" s="48"/>
      <c r="T57" s="48"/>
    </row>
    <row r="58" spans="1:22" ht="21.95" customHeight="1" x14ac:dyDescent="0.25">
      <c r="A58" s="50"/>
      <c r="B58" s="51"/>
      <c r="C58" s="51"/>
      <c r="D58" s="791"/>
      <c r="E58" s="22" t="s">
        <v>224</v>
      </c>
      <c r="F58" s="2">
        <v>60.12</v>
      </c>
      <c r="G58" s="783">
        <v>60.12</v>
      </c>
      <c r="H58" s="749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4"/>
      <c r="O58" s="770">
        <v>0</v>
      </c>
      <c r="P58" s="736">
        <v>3.3E-3</v>
      </c>
      <c r="Q58" s="783"/>
      <c r="R58" s="840"/>
      <c r="S58" s="736"/>
    </row>
    <row r="59" spans="1:22" ht="21.95" customHeight="1" x14ac:dyDescent="0.25">
      <c r="A59" s="50"/>
      <c r="B59" s="50"/>
      <c r="C59" s="51"/>
      <c r="D59" s="791"/>
      <c r="E59" s="22" t="s">
        <v>831</v>
      </c>
      <c r="F59" s="2">
        <v>438.58</v>
      </c>
      <c r="G59" s="783">
        <v>438.58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4"/>
      <c r="O59" s="770">
        <v>0</v>
      </c>
      <c r="P59" s="736">
        <v>-1.37E-2</v>
      </c>
      <c r="Q59" s="820"/>
      <c r="R59" s="840"/>
    </row>
    <row r="60" spans="1:22" ht="21.95" customHeight="1" x14ac:dyDescent="0.25">
      <c r="A60" s="50"/>
      <c r="B60" s="50"/>
      <c r="C60" s="51"/>
      <c r="D60" s="791"/>
      <c r="E60" s="22" t="s">
        <v>741</v>
      </c>
      <c r="F60" s="2">
        <v>72.28</v>
      </c>
      <c r="G60" s="783">
        <v>72.28</v>
      </c>
      <c r="H60" s="749">
        <v>0</v>
      </c>
      <c r="I60" s="783">
        <v>0</v>
      </c>
      <c r="J60" s="358">
        <v>459.31999999999971</v>
      </c>
      <c r="K60" s="134">
        <v>0</v>
      </c>
      <c r="L60" s="358">
        <v>459.31999999999971</v>
      </c>
      <c r="M60">
        <v>0</v>
      </c>
      <c r="N60" s="844" t="s">
        <v>1055</v>
      </c>
      <c r="O60" s="770">
        <v>0</v>
      </c>
      <c r="P60" s="736">
        <v>-1.6999999999999999E-3</v>
      </c>
      <c r="Q60" s="783">
        <v>17.694002447980417</v>
      </c>
      <c r="R60" s="840"/>
    </row>
    <row r="61" spans="1:22" ht="21.95" customHeight="1" x14ac:dyDescent="0.25">
      <c r="A61" s="51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4"/>
      <c r="O61" s="770">
        <v>0</v>
      </c>
      <c r="P61" s="736">
        <v>-3.1899999999999998E-2</v>
      </c>
      <c r="Q61" s="820"/>
      <c r="R61" s="840"/>
      <c r="S61" s="48"/>
    </row>
    <row r="62" spans="1:22" ht="21.95" customHeight="1" x14ac:dyDescent="0.25">
      <c r="A62" s="50"/>
      <c r="B62" s="51"/>
      <c r="C62" s="51"/>
      <c r="D62" s="791"/>
      <c r="E62" s="22" t="s">
        <v>172</v>
      </c>
      <c r="F62" s="2">
        <v>55.06</v>
      </c>
      <c r="G62" s="783">
        <v>55.06</v>
      </c>
      <c r="H62" s="749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4"/>
      <c r="O62" s="770">
        <v>3.6400000000000002E-2</v>
      </c>
      <c r="P62" s="736">
        <v>5.0000000000000001E-4</v>
      </c>
      <c r="Q62" s="783"/>
      <c r="R62" s="840"/>
    </row>
    <row r="63" spans="1:22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4"/>
      <c r="O63" s="770">
        <v>3.0200000000000001E-2</v>
      </c>
      <c r="P63" s="736">
        <v>3.0999999999999999E-3</v>
      </c>
      <c r="Q63" s="783"/>
      <c r="R63" s="840"/>
      <c r="S63" s="736"/>
      <c r="T63" s="48"/>
    </row>
    <row r="64" spans="1:22" ht="21.95" customHeight="1" x14ac:dyDescent="0.25">
      <c r="A64" s="51"/>
      <c r="B64" s="51"/>
      <c r="C64" s="51"/>
      <c r="D64" s="791"/>
      <c r="E64" s="22" t="s">
        <v>22</v>
      </c>
      <c r="F64" s="2">
        <v>65.17</v>
      </c>
      <c r="G64" s="783">
        <v>65.17</v>
      </c>
      <c r="H64" s="822">
        <v>0</v>
      </c>
      <c r="I64" s="783">
        <v>0</v>
      </c>
      <c r="J64" s="358">
        <v>0</v>
      </c>
      <c r="K64" s="134">
        <v>0</v>
      </c>
      <c r="L64" s="783">
        <v>3178.8000000000466</v>
      </c>
      <c r="M64">
        <v>0</v>
      </c>
      <c r="N64" s="844"/>
      <c r="O64" s="770">
        <v>2.07E-2</v>
      </c>
      <c r="P64" s="736">
        <v>2.4500000000000001E-2</v>
      </c>
      <c r="Q64" s="820"/>
      <c r="R64" s="840"/>
      <c r="S64" s="48"/>
      <c r="T64" s="48"/>
    </row>
    <row r="65" spans="1:25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4"/>
      <c r="O65" s="771">
        <v>2.18E-2</v>
      </c>
      <c r="P65" s="736">
        <v>8.3000000000000001E-3</v>
      </c>
      <c r="R65" s="840"/>
      <c r="S65" s="736"/>
      <c r="T65" s="48"/>
      <c r="Y65" s="48"/>
    </row>
    <row r="66" spans="1:25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783">
        <v>427.92000000000007</v>
      </c>
      <c r="M66">
        <v>0</v>
      </c>
      <c r="N66" s="844"/>
      <c r="O66" s="770">
        <v>0</v>
      </c>
      <c r="P66" s="736">
        <v>2.0000000000000001E-4</v>
      </c>
      <c r="Q66" s="783"/>
      <c r="R66" s="840"/>
      <c r="S66" s="736"/>
    </row>
    <row r="67" spans="1:25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49">
        <v>0</v>
      </c>
      <c r="I67" s="783">
        <v>0</v>
      </c>
      <c r="J67" s="358">
        <v>0</v>
      </c>
      <c r="K67" s="134">
        <v>0</v>
      </c>
      <c r="L67" s="783">
        <v>1368.9000000000015</v>
      </c>
      <c r="M67">
        <v>0</v>
      </c>
      <c r="N67" s="817"/>
      <c r="O67" s="770">
        <v>1.14E-2</v>
      </c>
      <c r="P67" s="736">
        <v>8.8000000000000005E-3</v>
      </c>
      <c r="Q67" s="783"/>
      <c r="R67" s="840"/>
      <c r="S67" s="48"/>
    </row>
    <row r="68" spans="1:25" ht="21.95" customHeight="1" x14ac:dyDescent="0.25">
      <c r="A68" s="51"/>
      <c r="B68" s="152"/>
      <c r="C68" s="325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4"/>
      <c r="O68" s="770">
        <v>1.67E-2</v>
      </c>
      <c r="P68" s="736">
        <v>9.4999999999999998E-3</v>
      </c>
      <c r="Q68" s="783"/>
      <c r="R68" s="840"/>
      <c r="S68" s="736"/>
      <c r="T68" s="48"/>
    </row>
    <row r="69" spans="1:25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49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4"/>
      <c r="O69" s="770">
        <v>1.2500000000000001E-2</v>
      </c>
      <c r="P69" s="736">
        <v>1.04E-2</v>
      </c>
      <c r="Q69" s="783"/>
      <c r="R69" s="840"/>
      <c r="S69" s="736"/>
      <c r="T69" s="48"/>
    </row>
    <row r="70" spans="1:25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4"/>
      <c r="O70" s="770">
        <v>4.0899999999999999E-2</v>
      </c>
      <c r="P70" s="736">
        <v>1.3599999999999999E-2</v>
      </c>
      <c r="Q70" s="783"/>
      <c r="R70" s="840"/>
      <c r="S70" s="48"/>
      <c r="T70" s="48"/>
    </row>
    <row r="71" spans="1:25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4">
        <v>43243</v>
      </c>
      <c r="O71" s="770">
        <v>4.3499999999999997E-2</v>
      </c>
      <c r="P71" s="736">
        <v>8.0999999999999996E-3</v>
      </c>
      <c r="Q71" s="783">
        <v>14.443809523809524</v>
      </c>
      <c r="R71" s="840"/>
      <c r="S71" s="736"/>
      <c r="U71" s="48"/>
    </row>
    <row r="72" spans="1:25" ht="21.95" customHeight="1" x14ac:dyDescent="0.25">
      <c r="A72" s="50"/>
      <c r="B72" s="50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4"/>
      <c r="O72" s="770">
        <v>0</v>
      </c>
      <c r="P72" s="736">
        <v>1.38E-2</v>
      </c>
      <c r="Q72" s="783"/>
      <c r="R72" s="840"/>
      <c r="S72" s="48"/>
      <c r="T72" s="48"/>
      <c r="U72" s="48"/>
    </row>
    <row r="73" spans="1:25" ht="21.95" customHeight="1" x14ac:dyDescent="0.25">
      <c r="A73" s="50"/>
      <c r="B73" s="51"/>
      <c r="C73" s="51"/>
      <c r="D73" s="791"/>
      <c r="E73" s="22" t="s">
        <v>45</v>
      </c>
      <c r="F73" s="2">
        <v>95</v>
      </c>
      <c r="G73" s="783">
        <v>95</v>
      </c>
      <c r="H73" s="791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4"/>
      <c r="O73" s="770">
        <v>1.67E-2</v>
      </c>
      <c r="P73" s="736">
        <v>-6.4999999999999997E-3</v>
      </c>
      <c r="Q73" s="783"/>
      <c r="R73" s="840"/>
      <c r="S73" s="48"/>
    </row>
    <row r="74" spans="1:25" ht="21.95" customHeight="1" x14ac:dyDescent="0.25">
      <c r="A74" s="50"/>
      <c r="B74" s="50"/>
      <c r="C74" s="50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4"/>
      <c r="O74" s="770" t="e">
        <v>#REF!</v>
      </c>
      <c r="P74" s="736">
        <v>1.0800000000000001E-2</v>
      </c>
      <c r="Q74" s="783"/>
      <c r="R74" s="840"/>
      <c r="S74" s="736"/>
    </row>
    <row r="75" spans="1:25" ht="21.95" customHeight="1" x14ac:dyDescent="0.25">
      <c r="A75" s="152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49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17"/>
      <c r="O75" s="770">
        <v>1.8599999999999998E-2</v>
      </c>
      <c r="P75" s="736">
        <v>-4.4000000000000003E-3</v>
      </c>
      <c r="Q75" s="783"/>
      <c r="R75" s="840"/>
      <c r="S75" s="48"/>
      <c r="T75" s="48"/>
    </row>
    <row r="76" spans="1:25" ht="21.95" customHeight="1" x14ac:dyDescent="0.25">
      <c r="A76" s="50"/>
      <c r="B76" s="50"/>
      <c r="C76" s="51"/>
      <c r="D76" s="791"/>
      <c r="E76" s="22" t="s">
        <v>13</v>
      </c>
      <c r="F76" s="2">
        <v>69.489999999999995</v>
      </c>
      <c r="G76" s="783">
        <v>69.489999999999995</v>
      </c>
      <c r="H76" s="749">
        <v>0</v>
      </c>
      <c r="I76" s="783">
        <v>0</v>
      </c>
      <c r="J76" s="358">
        <v>0</v>
      </c>
      <c r="K76" s="134">
        <v>0</v>
      </c>
      <c r="L76" s="783">
        <v>1461.5600000000013</v>
      </c>
      <c r="M76">
        <v>0</v>
      </c>
      <c r="N76" s="844"/>
      <c r="O76" s="770">
        <v>0</v>
      </c>
      <c r="P76" s="736">
        <v>-3.5999999999999999E-3</v>
      </c>
      <c r="Q76" s="820"/>
      <c r="R76" s="840"/>
      <c r="S76" s="736"/>
      <c r="T76" s="48"/>
    </row>
    <row r="77" spans="1:25" ht="21.95" customHeight="1" x14ac:dyDescent="0.25">
      <c r="A77" s="50"/>
      <c r="B77" s="50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17"/>
      <c r="O77" s="770">
        <v>2.1999999999999999E-2</v>
      </c>
      <c r="P77" s="736">
        <v>-3.3E-3</v>
      </c>
      <c r="Q77" s="820"/>
      <c r="R77" s="840"/>
      <c r="S77" s="736"/>
    </row>
    <row r="78" spans="1:25" ht="21.95" customHeight="1" x14ac:dyDescent="0.25">
      <c r="A78" s="51"/>
      <c r="B78" s="51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4"/>
      <c r="O78" s="770">
        <v>1.38E-2</v>
      </c>
      <c r="P78" s="736">
        <v>-6.7000000000000002E-3</v>
      </c>
      <c r="Q78" s="783"/>
      <c r="R78" s="840"/>
      <c r="S78" s="736"/>
    </row>
    <row r="79" spans="1:25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17"/>
      <c r="O79" s="770">
        <v>0.04</v>
      </c>
      <c r="P79" s="736">
        <v>-9.5999999999999992E-3</v>
      </c>
      <c r="Q79" s="783"/>
      <c r="R79" s="840"/>
      <c r="S79" s="48"/>
      <c r="T79" s="48"/>
      <c r="V79" s="48"/>
    </row>
    <row r="80" spans="1:25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4"/>
      <c r="O80" s="770">
        <v>7.4000000000000003E-3</v>
      </c>
      <c r="P80" s="736">
        <v>1.34E-2</v>
      </c>
      <c r="Q80" s="783"/>
      <c r="R80" s="840"/>
      <c r="U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4"/>
      <c r="O81" s="770">
        <v>4.2999999999999997E-2</v>
      </c>
      <c r="P81" s="736">
        <v>7.1000000000000004E-3</v>
      </c>
      <c r="Q81" s="820"/>
      <c r="R81" s="84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783">
        <v>465.57999999999993</v>
      </c>
      <c r="M82">
        <v>0</v>
      </c>
      <c r="N82" s="844"/>
      <c r="O82" s="770">
        <v>3.8999999999999998E-3</v>
      </c>
      <c r="P82" s="736">
        <v>2.0999999999999999E-3</v>
      </c>
      <c r="Q82" s="820"/>
      <c r="R82" s="84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4"/>
      <c r="O83" s="770">
        <v>2.3E-2</v>
      </c>
      <c r="P83" s="736">
        <v>6.1000000000000004E-3</v>
      </c>
      <c r="Q83" s="783"/>
      <c r="R83" s="84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821">
        <v>0</v>
      </c>
      <c r="J84" s="358">
        <v>0</v>
      </c>
      <c r="K84" s="134">
        <v>0</v>
      </c>
      <c r="L84" s="358">
        <v>114.84999999999991</v>
      </c>
      <c r="M84">
        <v>0</v>
      </c>
      <c r="N84" s="844"/>
      <c r="O84" s="770">
        <v>2.35E-2</v>
      </c>
      <c r="P84" s="736">
        <v>-1.4E-3</v>
      </c>
      <c r="Q84" s="820"/>
      <c r="R84" s="84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49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4"/>
      <c r="O85" s="770">
        <v>1.52E-2</v>
      </c>
      <c r="P85" s="736">
        <v>5.0000000000000001E-3</v>
      </c>
      <c r="Q85" s="820"/>
      <c r="R85" s="84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31">
    <sortCondition ref="E1"/>
  </sortState>
  <dataConsolidate/>
  <conditionalFormatting sqref="O70:O71 O1 O79:O1048576">
    <cfRule type="expression" dxfId="2794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3" priority="414">
      <formula>$H2=0</formula>
    </cfRule>
  </conditionalFormatting>
  <conditionalFormatting sqref="J2:K4 J70:K71 J6:K6 J21:K58 J12:K19 J86:K200">
    <cfRule type="expression" dxfId="2792" priority="415">
      <formula>$J2=0</formula>
    </cfRule>
  </conditionalFormatting>
  <conditionalFormatting sqref="L70:L71 L1:L6 L86:L1048576 L8:L58">
    <cfRule type="expression" dxfId="2791" priority="413">
      <formula>$L2=0</formula>
    </cfRule>
  </conditionalFormatting>
  <conditionalFormatting sqref="M1">
    <cfRule type="expression" dxfId="2790" priority="409">
      <formula>$L2=0</formula>
    </cfRule>
  </conditionalFormatting>
  <conditionalFormatting sqref="J2:K4 J6:K6 J21:K58 J12:K19">
    <cfRule type="expression" dxfId="2789" priority="457">
      <formula>$J2&gt;0</formula>
    </cfRule>
  </conditionalFormatting>
  <conditionalFormatting sqref="L2:L6 L8:L58">
    <cfRule type="expression" dxfId="2788" priority="411">
      <formula>$L2&lt;0</formula>
    </cfRule>
    <cfRule type="expression" dxfId="2787" priority="412">
      <formula>$L2&gt;0</formula>
    </cfRule>
  </conditionalFormatting>
  <conditionalFormatting sqref="J2:K4 J70:K71 J6:K6 J21:K58 J12:K19 J86:K458">
    <cfRule type="expression" dxfId="2786" priority="456">
      <formula>$J2&lt;0</formula>
    </cfRule>
  </conditionalFormatting>
  <conditionalFormatting sqref="E59 I59">
    <cfRule type="expression" dxfId="2785" priority="385">
      <formula>$H59=0</formula>
    </cfRule>
  </conditionalFormatting>
  <conditionalFormatting sqref="J59:K59">
    <cfRule type="expression" dxfId="2784" priority="386">
      <formula>$J59=0</formula>
    </cfRule>
  </conditionalFormatting>
  <conditionalFormatting sqref="L59">
    <cfRule type="expression" dxfId="2783" priority="384">
      <formula>$L60=0</formula>
    </cfRule>
  </conditionalFormatting>
  <conditionalFormatting sqref="J59:K59">
    <cfRule type="expression" dxfId="2782" priority="388">
      <formula>$J59&gt;0</formula>
    </cfRule>
  </conditionalFormatting>
  <conditionalFormatting sqref="L59">
    <cfRule type="expression" dxfId="2781" priority="382">
      <formula>$L59&lt;0</formula>
    </cfRule>
    <cfRule type="expression" dxfId="2780" priority="383">
      <formula>$L59&gt;0</formula>
    </cfRule>
  </conditionalFormatting>
  <conditionalFormatting sqref="J59:K59">
    <cfRule type="expression" dxfId="2779" priority="387">
      <formula>$J59&lt;0</formula>
    </cfRule>
  </conditionalFormatting>
  <conditionalFormatting sqref="E5 I5">
    <cfRule type="expression" dxfId="2778" priority="363">
      <formula>$H5=0</formula>
    </cfRule>
  </conditionalFormatting>
  <conditionalFormatting sqref="J5:K5">
    <cfRule type="expression" dxfId="2777" priority="364">
      <formula>$J5=0</formula>
    </cfRule>
  </conditionalFormatting>
  <conditionalFormatting sqref="J5:K5">
    <cfRule type="expression" dxfId="2776" priority="366">
      <formula>$J5&gt;0</formula>
    </cfRule>
  </conditionalFormatting>
  <conditionalFormatting sqref="J5:K5">
    <cfRule type="expression" dxfId="2775" priority="365">
      <formula>$J5&lt;0</formula>
    </cfRule>
  </conditionalFormatting>
  <conditionalFormatting sqref="E60 I60">
    <cfRule type="expression" dxfId="2774" priority="341">
      <formula>$H60=0</formula>
    </cfRule>
  </conditionalFormatting>
  <conditionalFormatting sqref="J60:K60">
    <cfRule type="expression" dxfId="2773" priority="342">
      <formula>$J60=0</formula>
    </cfRule>
  </conditionalFormatting>
  <conditionalFormatting sqref="L60">
    <cfRule type="expression" dxfId="2772" priority="340">
      <formula>$L61=0</formula>
    </cfRule>
  </conditionalFormatting>
  <conditionalFormatting sqref="J60:K60">
    <cfRule type="expression" dxfId="2771" priority="344">
      <formula>$J60&gt;0</formula>
    </cfRule>
  </conditionalFormatting>
  <conditionalFormatting sqref="L60">
    <cfRule type="expression" dxfId="2770" priority="338">
      <formula>$L60&lt;0</formula>
    </cfRule>
    <cfRule type="expression" dxfId="2769" priority="339">
      <formula>$L60&gt;0</formula>
    </cfRule>
  </conditionalFormatting>
  <conditionalFormatting sqref="J60:K60">
    <cfRule type="expression" dxfId="2768" priority="343">
      <formula>$J60&lt;0</formula>
    </cfRule>
  </conditionalFormatting>
  <conditionalFormatting sqref="E62 I62">
    <cfRule type="expression" dxfId="2767" priority="330">
      <formula>$H62=0</formula>
    </cfRule>
  </conditionalFormatting>
  <conditionalFormatting sqref="J62:K62">
    <cfRule type="expression" dxfId="2766" priority="331">
      <formula>$J62=0</formula>
    </cfRule>
  </conditionalFormatting>
  <conditionalFormatting sqref="L62">
    <cfRule type="expression" dxfId="2765" priority="329">
      <formula>$L63=0</formula>
    </cfRule>
  </conditionalFormatting>
  <conditionalFormatting sqref="J62:K62">
    <cfRule type="expression" dxfId="2764" priority="333">
      <formula>$J62&gt;0</formula>
    </cfRule>
  </conditionalFormatting>
  <conditionalFormatting sqref="L62">
    <cfRule type="expression" dxfId="2763" priority="327">
      <formula>$L62&lt;0</formula>
    </cfRule>
    <cfRule type="expression" dxfId="2762" priority="328">
      <formula>$L62&gt;0</formula>
    </cfRule>
  </conditionalFormatting>
  <conditionalFormatting sqref="J62:K62">
    <cfRule type="expression" dxfId="2761" priority="332">
      <formula>$J62&lt;0</formula>
    </cfRule>
  </conditionalFormatting>
  <conditionalFormatting sqref="E61 I61">
    <cfRule type="expression" dxfId="2760" priority="319">
      <formula>$H61=0</formula>
    </cfRule>
  </conditionalFormatting>
  <conditionalFormatting sqref="J61:K61">
    <cfRule type="expression" dxfId="2759" priority="320">
      <formula>$J61=0</formula>
    </cfRule>
  </conditionalFormatting>
  <conditionalFormatting sqref="L61">
    <cfRule type="expression" dxfId="2758" priority="318">
      <formula>$L62=0</formula>
    </cfRule>
  </conditionalFormatting>
  <conditionalFormatting sqref="J61:K61">
    <cfRule type="expression" dxfId="2757" priority="322">
      <formula>$J61&gt;0</formula>
    </cfRule>
  </conditionalFormatting>
  <conditionalFormatting sqref="L61">
    <cfRule type="expression" dxfId="2756" priority="316">
      <formula>$L61&lt;0</formula>
    </cfRule>
    <cfRule type="expression" dxfId="2755" priority="317">
      <formula>$L61&gt;0</formula>
    </cfRule>
  </conditionalFormatting>
  <conditionalFormatting sqref="J61:K61">
    <cfRule type="expression" dxfId="2754" priority="321">
      <formula>$J61&lt;0</formula>
    </cfRule>
  </conditionalFormatting>
  <conditionalFormatting sqref="E8 I8">
    <cfRule type="expression" dxfId="2753" priority="304">
      <formula>$H8=0</formula>
    </cfRule>
  </conditionalFormatting>
  <conditionalFormatting sqref="J8:K8">
    <cfRule type="expression" dxfId="2752" priority="305">
      <formula>$J8=0</formula>
    </cfRule>
  </conditionalFormatting>
  <conditionalFormatting sqref="J8:K8">
    <cfRule type="expression" dxfId="2751" priority="307">
      <formula>$J8&gt;0</formula>
    </cfRule>
  </conditionalFormatting>
  <conditionalFormatting sqref="J8:K8">
    <cfRule type="expression" dxfId="2750" priority="306">
      <formula>$J8&lt;0</formula>
    </cfRule>
  </conditionalFormatting>
  <conditionalFormatting sqref="E63 I63">
    <cfRule type="expression" dxfId="2749" priority="294">
      <formula>$H63=0</formula>
    </cfRule>
  </conditionalFormatting>
  <conditionalFormatting sqref="J63:K63">
    <cfRule type="expression" dxfId="2748" priority="295">
      <formula>$J63=0</formula>
    </cfRule>
  </conditionalFormatting>
  <conditionalFormatting sqref="L63">
    <cfRule type="expression" dxfId="2747" priority="293">
      <formula>$L64=0</formula>
    </cfRule>
  </conditionalFormatting>
  <conditionalFormatting sqref="J63:K63">
    <cfRule type="expression" dxfId="2746" priority="297">
      <formula>$J63&gt;0</formula>
    </cfRule>
  </conditionalFormatting>
  <conditionalFormatting sqref="L63">
    <cfRule type="expression" dxfId="2745" priority="291">
      <formula>$L63&lt;0</formula>
    </cfRule>
    <cfRule type="expression" dxfId="2744" priority="292">
      <formula>$L63&gt;0</formula>
    </cfRule>
  </conditionalFormatting>
  <conditionalFormatting sqref="J63:K63">
    <cfRule type="expression" dxfId="2743" priority="296">
      <formula>$J63&lt;0</formula>
    </cfRule>
  </conditionalFormatting>
  <conditionalFormatting sqref="E20 I20">
    <cfRule type="expression" dxfId="2742" priority="284">
      <formula>$H20=0</formula>
    </cfRule>
  </conditionalFormatting>
  <conditionalFormatting sqref="J20:K20">
    <cfRule type="expression" dxfId="2741" priority="285">
      <formula>$J20=0</formula>
    </cfRule>
  </conditionalFormatting>
  <conditionalFormatting sqref="J20:K20">
    <cfRule type="expression" dxfId="2740" priority="287">
      <formula>$J20&gt;0</formula>
    </cfRule>
  </conditionalFormatting>
  <conditionalFormatting sqref="J20:K20">
    <cfRule type="expression" dxfId="2739" priority="286">
      <formula>$J20&lt;0</formula>
    </cfRule>
  </conditionalFormatting>
  <conditionalFormatting sqref="E64 I64">
    <cfRule type="expression" dxfId="2738" priority="275">
      <formula>$H64=0</formula>
    </cfRule>
  </conditionalFormatting>
  <conditionalFormatting sqref="J64:K64">
    <cfRule type="expression" dxfId="2737" priority="276">
      <formula>$J64=0</formula>
    </cfRule>
  </conditionalFormatting>
  <conditionalFormatting sqref="L64">
    <cfRule type="expression" dxfId="2736" priority="274">
      <formula>$L65=0</formula>
    </cfRule>
  </conditionalFormatting>
  <conditionalFormatting sqref="J64:K64">
    <cfRule type="expression" dxfId="2735" priority="278">
      <formula>$J64&gt;0</formula>
    </cfRule>
  </conditionalFormatting>
  <conditionalFormatting sqref="L64">
    <cfRule type="expression" dxfId="2734" priority="272">
      <formula>$L64&lt;0</formula>
    </cfRule>
    <cfRule type="expression" dxfId="2733" priority="273">
      <formula>$L64&gt;0</formula>
    </cfRule>
  </conditionalFormatting>
  <conditionalFormatting sqref="J64:K64">
    <cfRule type="expression" dxfId="2732" priority="277">
      <formula>$J64&lt;0</formula>
    </cfRule>
  </conditionalFormatting>
  <conditionalFormatting sqref="E65 I65">
    <cfRule type="expression" dxfId="2731" priority="268">
      <formula>$H65=0</formula>
    </cfRule>
  </conditionalFormatting>
  <conditionalFormatting sqref="J65:K65">
    <cfRule type="expression" dxfId="2730" priority="269">
      <formula>$J65=0</formula>
    </cfRule>
  </conditionalFormatting>
  <conditionalFormatting sqref="L65">
    <cfRule type="expression" dxfId="2729" priority="267">
      <formula>$L66=0</formula>
    </cfRule>
  </conditionalFormatting>
  <conditionalFormatting sqref="J65:K65">
    <cfRule type="expression" dxfId="2728" priority="271">
      <formula>$J65&gt;0</formula>
    </cfRule>
  </conditionalFormatting>
  <conditionalFormatting sqref="L65">
    <cfRule type="expression" dxfId="2727" priority="265">
      <formula>$L65&lt;0</formula>
    </cfRule>
    <cfRule type="expression" dxfId="2726" priority="266">
      <formula>$L65&gt;0</formula>
    </cfRule>
  </conditionalFormatting>
  <conditionalFormatting sqref="J65:K65">
    <cfRule type="expression" dxfId="2725" priority="270">
      <formula>$J65&lt;0</formula>
    </cfRule>
  </conditionalFormatting>
  <conditionalFormatting sqref="E11 I11">
    <cfRule type="expression" dxfId="2724" priority="259">
      <formula>$H11=0</formula>
    </cfRule>
  </conditionalFormatting>
  <conditionalFormatting sqref="J11:K11">
    <cfRule type="expression" dxfId="2723" priority="260">
      <formula>$J11=0</formula>
    </cfRule>
  </conditionalFormatting>
  <conditionalFormatting sqref="J11:K11">
    <cfRule type="expression" dxfId="2722" priority="262">
      <formula>$J11&gt;0</formula>
    </cfRule>
  </conditionalFormatting>
  <conditionalFormatting sqref="J11:K11">
    <cfRule type="expression" dxfId="2721" priority="261">
      <formula>$J11&lt;0</formula>
    </cfRule>
  </conditionalFormatting>
  <conditionalFormatting sqref="E9 I9">
    <cfRule type="expression" dxfId="2720" priority="252">
      <formula>$H9=0</formula>
    </cfRule>
  </conditionalFormatting>
  <conditionalFormatting sqref="J9:K9">
    <cfRule type="expression" dxfId="2719" priority="253">
      <formula>$J9=0</formula>
    </cfRule>
  </conditionalFormatting>
  <conditionalFormatting sqref="J9:K9">
    <cfRule type="expression" dxfId="2718" priority="255">
      <formula>$J9&gt;0</formula>
    </cfRule>
  </conditionalFormatting>
  <conditionalFormatting sqref="J9:K9">
    <cfRule type="expression" dxfId="2717" priority="254">
      <formula>$J9&lt;0</formula>
    </cfRule>
  </conditionalFormatting>
  <conditionalFormatting sqref="E66 I66">
    <cfRule type="expression" dxfId="2716" priority="243">
      <formula>$H66=0</formula>
    </cfRule>
  </conditionalFormatting>
  <conditionalFormatting sqref="J66:K66">
    <cfRule type="expression" dxfId="2715" priority="244">
      <formula>$J66=0</formula>
    </cfRule>
  </conditionalFormatting>
  <conditionalFormatting sqref="L66">
    <cfRule type="expression" dxfId="2714" priority="242">
      <formula>$L67=0</formula>
    </cfRule>
  </conditionalFormatting>
  <conditionalFormatting sqref="J66:K66">
    <cfRule type="expression" dxfId="2713" priority="246">
      <formula>$J66&gt;0</formula>
    </cfRule>
  </conditionalFormatting>
  <conditionalFormatting sqref="L66">
    <cfRule type="expression" dxfId="2712" priority="240">
      <formula>$L66&lt;0</formula>
    </cfRule>
    <cfRule type="expression" dxfId="2711" priority="241">
      <formula>$L66&gt;0</formula>
    </cfRule>
  </conditionalFormatting>
  <conditionalFormatting sqref="J66:K66">
    <cfRule type="expression" dxfId="2710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9" priority="234">
      <formula>$H10=0</formula>
    </cfRule>
  </conditionalFormatting>
  <conditionalFormatting sqref="J10:K10">
    <cfRule type="expression" dxfId="2708" priority="235">
      <formula>$J10=0</formula>
    </cfRule>
  </conditionalFormatting>
  <conditionalFormatting sqref="J10:K10">
    <cfRule type="expression" dxfId="2707" priority="237">
      <formula>$J10&gt;0</formula>
    </cfRule>
  </conditionalFormatting>
  <conditionalFormatting sqref="J10:K10">
    <cfRule type="expression" dxfId="2706" priority="236">
      <formula>$J10&lt;0</formula>
    </cfRule>
  </conditionalFormatting>
  <conditionalFormatting sqref="E26:E28 E30 E45:E49 E36:E43">
    <cfRule type="expression" dxfId="2705" priority="230">
      <formula>$H26=0</formula>
    </cfRule>
  </conditionalFormatting>
  <conditionalFormatting sqref="E29">
    <cfRule type="expression" dxfId="2704" priority="229">
      <formula>$H29=0</formula>
    </cfRule>
  </conditionalFormatting>
  <conditionalFormatting sqref="E31">
    <cfRule type="expression" dxfId="2703" priority="228">
      <formula>$H31=0</formula>
    </cfRule>
  </conditionalFormatting>
  <conditionalFormatting sqref="E32">
    <cfRule type="expression" dxfId="2702" priority="227">
      <formula>$H32=0</formula>
    </cfRule>
  </conditionalFormatting>
  <conditionalFormatting sqref="E44">
    <cfRule type="expression" dxfId="2701" priority="226">
      <formula>$H44=0</formula>
    </cfRule>
  </conditionalFormatting>
  <conditionalFormatting sqref="E35">
    <cfRule type="expression" dxfId="2700" priority="225">
      <formula>$H35=0</formula>
    </cfRule>
  </conditionalFormatting>
  <conditionalFormatting sqref="E33">
    <cfRule type="expression" dxfId="2699" priority="224">
      <formula>$H33=0</formula>
    </cfRule>
  </conditionalFormatting>
  <conditionalFormatting sqref="E34">
    <cfRule type="expression" dxfId="2698" priority="223">
      <formula>$H34=0</formula>
    </cfRule>
  </conditionalFormatting>
  <conditionalFormatting sqref="E67 I67">
    <cfRule type="expression" dxfId="2697" priority="219">
      <formula>$H67=0</formula>
    </cfRule>
  </conditionalFormatting>
  <conditionalFormatting sqref="J67:K67">
    <cfRule type="expression" dxfId="2696" priority="220">
      <formula>$J67=0</formula>
    </cfRule>
  </conditionalFormatting>
  <conditionalFormatting sqref="L67">
    <cfRule type="expression" dxfId="2695" priority="218">
      <formula>$L68=0</formula>
    </cfRule>
  </conditionalFormatting>
  <conditionalFormatting sqref="J67:K67">
    <cfRule type="expression" dxfId="2694" priority="222">
      <formula>$J67&gt;0</formula>
    </cfRule>
  </conditionalFormatting>
  <conditionalFormatting sqref="L67">
    <cfRule type="expression" dxfId="2693" priority="216">
      <formula>$L67&lt;0</formula>
    </cfRule>
    <cfRule type="expression" dxfId="2692" priority="217">
      <formula>$L67&gt;0</formula>
    </cfRule>
  </conditionalFormatting>
  <conditionalFormatting sqref="J67:K67">
    <cfRule type="expression" dxfId="2691" priority="221">
      <formula>$J67&lt;0</formula>
    </cfRule>
  </conditionalFormatting>
  <conditionalFormatting sqref="I69 E69:E70">
    <cfRule type="expression" dxfId="2690" priority="212">
      <formula>$H69=0</formula>
    </cfRule>
  </conditionalFormatting>
  <conditionalFormatting sqref="J69:K69">
    <cfRule type="expression" dxfId="2689" priority="213">
      <formula>$J69=0</formula>
    </cfRule>
  </conditionalFormatting>
  <conditionalFormatting sqref="L69">
    <cfRule type="expression" dxfId="2688" priority="211">
      <formula>$L70=0</formula>
    </cfRule>
  </conditionalFormatting>
  <conditionalFormatting sqref="J69:K69">
    <cfRule type="expression" dxfId="2687" priority="215">
      <formula>$J69&gt;0</formula>
    </cfRule>
  </conditionalFormatting>
  <conditionalFormatting sqref="L69">
    <cfRule type="expression" dxfId="2686" priority="209">
      <formula>$L69&lt;0</formula>
    </cfRule>
    <cfRule type="expression" dxfId="2685" priority="210">
      <formula>$L69&gt;0</formula>
    </cfRule>
  </conditionalFormatting>
  <conditionalFormatting sqref="J69:K69">
    <cfRule type="expression" dxfId="2684" priority="214">
      <formula>$J69&lt;0</formula>
    </cfRule>
  </conditionalFormatting>
  <conditionalFormatting sqref="E68 I68">
    <cfRule type="expression" dxfId="2683" priority="205">
      <formula>$H68=0</formula>
    </cfRule>
  </conditionalFormatting>
  <conditionalFormatting sqref="J68:K68">
    <cfRule type="expression" dxfId="2682" priority="206">
      <formula>$J68=0</formula>
    </cfRule>
  </conditionalFormatting>
  <conditionalFormatting sqref="L68">
    <cfRule type="expression" dxfId="2681" priority="204">
      <formula>$L69=0</formula>
    </cfRule>
  </conditionalFormatting>
  <conditionalFormatting sqref="J68:K68">
    <cfRule type="expression" dxfId="2680" priority="208">
      <formula>$J68&gt;0</formula>
    </cfRule>
  </conditionalFormatting>
  <conditionalFormatting sqref="L68">
    <cfRule type="expression" dxfId="2679" priority="202">
      <formula>$L68&lt;0</formula>
    </cfRule>
    <cfRule type="expression" dxfId="2678" priority="203">
      <formula>$L68&gt;0</formula>
    </cfRule>
  </conditionalFormatting>
  <conditionalFormatting sqref="J68:K68">
    <cfRule type="expression" dxfId="2677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6" priority="197">
      <formula>$H69=0</formula>
    </cfRule>
  </conditionalFormatting>
  <conditionalFormatting sqref="J69:K69">
    <cfRule type="expression" dxfId="2675" priority="198">
      <formula>$J69=0</formula>
    </cfRule>
  </conditionalFormatting>
  <conditionalFormatting sqref="L69">
    <cfRule type="expression" dxfId="2674" priority="196">
      <formula>$L70=0</formula>
    </cfRule>
  </conditionalFormatting>
  <conditionalFormatting sqref="J69:K69">
    <cfRule type="expression" dxfId="2673" priority="200">
      <formula>$J69&gt;0</formula>
    </cfRule>
  </conditionalFormatting>
  <conditionalFormatting sqref="L69">
    <cfRule type="expression" dxfId="2672" priority="194">
      <formula>$L69&lt;0</formula>
    </cfRule>
    <cfRule type="expression" dxfId="2671" priority="195">
      <formula>$L69&gt;0</formula>
    </cfRule>
  </conditionalFormatting>
  <conditionalFormatting sqref="J69:K69">
    <cfRule type="expression" dxfId="2670" priority="199">
      <formula>$J69&lt;0</formula>
    </cfRule>
  </conditionalFormatting>
  <conditionalFormatting sqref="E71 I71">
    <cfRule type="expression" dxfId="2669" priority="190">
      <formula>$H71=0</formula>
    </cfRule>
  </conditionalFormatting>
  <conditionalFormatting sqref="J71:K71">
    <cfRule type="expression" dxfId="2668" priority="191">
      <formula>$J71=0</formula>
    </cfRule>
  </conditionalFormatting>
  <conditionalFormatting sqref="L71">
    <cfRule type="expression" dxfId="2667" priority="189">
      <formula>$L72=0</formula>
    </cfRule>
  </conditionalFormatting>
  <conditionalFormatting sqref="J71:K71">
    <cfRule type="expression" dxfId="2666" priority="193">
      <formula>$J71&gt;0</formula>
    </cfRule>
  </conditionalFormatting>
  <conditionalFormatting sqref="L71">
    <cfRule type="expression" dxfId="2665" priority="187">
      <formula>$L71&lt;0</formula>
    </cfRule>
    <cfRule type="expression" dxfId="2664" priority="188">
      <formula>$L71&gt;0</formula>
    </cfRule>
  </conditionalFormatting>
  <conditionalFormatting sqref="J71:K71">
    <cfRule type="expression" dxfId="2663" priority="192">
      <formula>$J71&lt;0</formula>
    </cfRule>
  </conditionalFormatting>
  <conditionalFormatting sqref="I70">
    <cfRule type="expression" dxfId="2662" priority="183">
      <formula>$H70=0</formula>
    </cfRule>
  </conditionalFormatting>
  <conditionalFormatting sqref="J70:K70">
    <cfRule type="expression" dxfId="2661" priority="184">
      <formula>$J70=0</formula>
    </cfRule>
  </conditionalFormatting>
  <conditionalFormatting sqref="L70">
    <cfRule type="expression" dxfId="2660" priority="182">
      <formula>$L71=0</formula>
    </cfRule>
  </conditionalFormatting>
  <conditionalFormatting sqref="J70:K70">
    <cfRule type="expression" dxfId="2659" priority="186">
      <formula>$J70&gt;0</formula>
    </cfRule>
  </conditionalFormatting>
  <conditionalFormatting sqref="L70">
    <cfRule type="expression" dxfId="2658" priority="180">
      <formula>$L70&lt;0</formula>
    </cfRule>
    <cfRule type="expression" dxfId="2657" priority="181">
      <formula>$L70&gt;0</formula>
    </cfRule>
  </conditionalFormatting>
  <conditionalFormatting sqref="J70:K70">
    <cfRule type="expression" dxfId="2656" priority="185">
      <formula>$J70&lt;0</formula>
    </cfRule>
  </conditionalFormatting>
  <conditionalFormatting sqref="O73:O74">
    <cfRule type="expression" dxfId="2655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4" priority="172">
      <formula>$J73=0</formula>
    </cfRule>
  </conditionalFormatting>
  <conditionalFormatting sqref="L73:L74">
    <cfRule type="expression" dxfId="2653" priority="171">
      <formula>$L74=0</formula>
    </cfRule>
  </conditionalFormatting>
  <conditionalFormatting sqref="J73:K74">
    <cfRule type="expression" dxfId="2652" priority="173">
      <formula>$J73&lt;0</formula>
    </cfRule>
  </conditionalFormatting>
  <conditionalFormatting sqref="E72 I72">
    <cfRule type="expression" dxfId="2651" priority="167">
      <formula>$H72=0</formula>
    </cfRule>
  </conditionalFormatting>
  <conditionalFormatting sqref="J72:K72">
    <cfRule type="expression" dxfId="2650" priority="168">
      <formula>$J72=0</formula>
    </cfRule>
  </conditionalFormatting>
  <conditionalFormatting sqref="L72">
    <cfRule type="expression" dxfId="2649" priority="166">
      <formula>$L73=0</formula>
    </cfRule>
  </conditionalFormatting>
  <conditionalFormatting sqref="J72:K72">
    <cfRule type="expression" dxfId="2648" priority="170">
      <formula>$J72&gt;0</formula>
    </cfRule>
  </conditionalFormatting>
  <conditionalFormatting sqref="L72">
    <cfRule type="expression" dxfId="2647" priority="164">
      <formula>$L72&lt;0</formula>
    </cfRule>
    <cfRule type="expression" dxfId="2646" priority="165">
      <formula>$L72&gt;0</formula>
    </cfRule>
  </conditionalFormatting>
  <conditionalFormatting sqref="J72:K72">
    <cfRule type="expression" dxfId="2645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4" priority="159">
      <formula>$H72=0</formula>
    </cfRule>
  </conditionalFormatting>
  <conditionalFormatting sqref="J72:K72">
    <cfRule type="expression" dxfId="2643" priority="160">
      <formula>$J72=0</formula>
    </cfRule>
  </conditionalFormatting>
  <conditionalFormatting sqref="L72">
    <cfRule type="expression" dxfId="2642" priority="158">
      <formula>$L73=0</formula>
    </cfRule>
  </conditionalFormatting>
  <conditionalFormatting sqref="J72:K72">
    <cfRule type="expression" dxfId="2641" priority="162">
      <formula>$J72&gt;0</formula>
    </cfRule>
  </conditionalFormatting>
  <conditionalFormatting sqref="L72">
    <cfRule type="expression" dxfId="2640" priority="156">
      <formula>$L72&lt;0</formula>
    </cfRule>
    <cfRule type="expression" dxfId="2639" priority="157">
      <formula>$L72&gt;0</formula>
    </cfRule>
  </conditionalFormatting>
  <conditionalFormatting sqref="J72:K72">
    <cfRule type="expression" dxfId="2638" priority="161">
      <formula>$J72&lt;0</formula>
    </cfRule>
  </conditionalFormatting>
  <conditionalFormatting sqref="E74 I74">
    <cfRule type="expression" dxfId="2637" priority="152">
      <formula>$H74=0</formula>
    </cfRule>
  </conditionalFormatting>
  <conditionalFormatting sqref="J74:K74">
    <cfRule type="expression" dxfId="2636" priority="153">
      <formula>$J74=0</formula>
    </cfRule>
  </conditionalFormatting>
  <conditionalFormatting sqref="L74">
    <cfRule type="expression" dxfId="2635" priority="151">
      <formula>$L75=0</formula>
    </cfRule>
  </conditionalFormatting>
  <conditionalFormatting sqref="J74:K74">
    <cfRule type="expression" dxfId="2634" priority="155">
      <formula>$J74&gt;0</formula>
    </cfRule>
  </conditionalFormatting>
  <conditionalFormatting sqref="L74">
    <cfRule type="expression" dxfId="2633" priority="149">
      <formula>$L74&lt;0</formula>
    </cfRule>
    <cfRule type="expression" dxfId="2632" priority="150">
      <formula>$L74&gt;0</formula>
    </cfRule>
  </conditionalFormatting>
  <conditionalFormatting sqref="J74:K74">
    <cfRule type="expression" dxfId="2631" priority="154">
      <formula>$J74&lt;0</formula>
    </cfRule>
  </conditionalFormatting>
  <conditionalFormatting sqref="E73 I73">
    <cfRule type="expression" dxfId="2630" priority="145">
      <formula>$H73=0</formula>
    </cfRule>
  </conditionalFormatting>
  <conditionalFormatting sqref="J73:K73">
    <cfRule type="expression" dxfId="2629" priority="146">
      <formula>$J73=0</formula>
    </cfRule>
  </conditionalFormatting>
  <conditionalFormatting sqref="L73">
    <cfRule type="expression" dxfId="2628" priority="144">
      <formula>$L74=0</formula>
    </cfRule>
  </conditionalFormatting>
  <conditionalFormatting sqref="J73:K73">
    <cfRule type="expression" dxfId="2627" priority="148">
      <formula>$J73&gt;0</formula>
    </cfRule>
  </conditionalFormatting>
  <conditionalFormatting sqref="L73">
    <cfRule type="expression" dxfId="2626" priority="142">
      <formula>$L73&lt;0</formula>
    </cfRule>
    <cfRule type="expression" dxfId="2625" priority="143">
      <formula>$L73&gt;0</formula>
    </cfRule>
  </conditionalFormatting>
  <conditionalFormatting sqref="J73:K73">
    <cfRule type="expression" dxfId="2624" priority="147">
      <formula>$J73&lt;0</formula>
    </cfRule>
  </conditionalFormatting>
  <conditionalFormatting sqref="O75">
    <cfRule type="expression" dxfId="2623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2" priority="134">
      <formula>$J75=0</formula>
    </cfRule>
  </conditionalFormatting>
  <conditionalFormatting sqref="L75">
    <cfRule type="expression" dxfId="2621" priority="133">
      <formula>$L76=0</formula>
    </cfRule>
  </conditionalFormatting>
  <conditionalFormatting sqref="J75:K75">
    <cfRule type="expression" dxfId="2620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9" priority="128">
      <formula>$H75=0</formula>
    </cfRule>
  </conditionalFormatting>
  <conditionalFormatting sqref="J75:K75">
    <cfRule type="expression" dxfId="2618" priority="129">
      <formula>$J75=0</formula>
    </cfRule>
  </conditionalFormatting>
  <conditionalFormatting sqref="L75">
    <cfRule type="expression" dxfId="2617" priority="127">
      <formula>$L76=0</formula>
    </cfRule>
  </conditionalFormatting>
  <conditionalFormatting sqref="J75:K75">
    <cfRule type="expression" dxfId="2616" priority="131">
      <formula>$J75&gt;0</formula>
    </cfRule>
  </conditionalFormatting>
  <conditionalFormatting sqref="L75">
    <cfRule type="expression" dxfId="2615" priority="125">
      <formula>$L75&lt;0</formula>
    </cfRule>
    <cfRule type="expression" dxfId="2614" priority="126">
      <formula>$L75&gt;0</formula>
    </cfRule>
  </conditionalFormatting>
  <conditionalFormatting sqref="J75:K75">
    <cfRule type="expression" dxfId="2613" priority="130">
      <formula>$J75&lt;0</formula>
    </cfRule>
  </conditionalFormatting>
  <conditionalFormatting sqref="E7 I7">
    <cfRule type="expression" dxfId="2612" priority="120">
      <formula>$H7=0</formula>
    </cfRule>
  </conditionalFormatting>
  <conditionalFormatting sqref="J7:K7">
    <cfRule type="expression" dxfId="2611" priority="121">
      <formula>$J7=0</formula>
    </cfRule>
  </conditionalFormatting>
  <conditionalFormatting sqref="L7">
    <cfRule type="expression" dxfId="2610" priority="119">
      <formula>$L8=0</formula>
    </cfRule>
  </conditionalFormatting>
  <conditionalFormatting sqref="J7:K7">
    <cfRule type="expression" dxfId="2609" priority="123">
      <formula>$J7&gt;0</formula>
    </cfRule>
  </conditionalFormatting>
  <conditionalFormatting sqref="L7">
    <cfRule type="expression" dxfId="2608" priority="117">
      <formula>$L7&lt;0</formula>
    </cfRule>
    <cfRule type="expression" dxfId="2607" priority="118">
      <formula>$L7&gt;0</formula>
    </cfRule>
  </conditionalFormatting>
  <conditionalFormatting sqref="J7:K7">
    <cfRule type="expression" dxfId="2606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5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4" priority="110">
      <formula>$J76=0</formula>
    </cfRule>
  </conditionalFormatting>
  <conditionalFormatting sqref="L76">
    <cfRule type="expression" dxfId="2603" priority="109">
      <formula>$L77=0</formula>
    </cfRule>
  </conditionalFormatting>
  <conditionalFormatting sqref="J76:K76">
    <cfRule type="expression" dxfId="2602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1" priority="104">
      <formula>$H76=0</formula>
    </cfRule>
  </conditionalFormatting>
  <conditionalFormatting sqref="J76:K76">
    <cfRule type="expression" dxfId="2600" priority="105">
      <formula>$J76=0</formula>
    </cfRule>
  </conditionalFormatting>
  <conditionalFormatting sqref="L76">
    <cfRule type="expression" dxfId="2599" priority="103">
      <formula>$L77=0</formula>
    </cfRule>
  </conditionalFormatting>
  <conditionalFormatting sqref="J76:K76">
    <cfRule type="expression" dxfId="2598" priority="107">
      <formula>$J76&gt;0</formula>
    </cfRule>
  </conditionalFormatting>
  <conditionalFormatting sqref="L76">
    <cfRule type="expression" dxfId="2597" priority="101">
      <formula>$L76&lt;0</formula>
    </cfRule>
    <cfRule type="expression" dxfId="2596" priority="102">
      <formula>$L76&gt;0</formula>
    </cfRule>
  </conditionalFormatting>
  <conditionalFormatting sqref="J76:K76">
    <cfRule type="expression" dxfId="2595" priority="106">
      <formula>$J76&lt;0</formula>
    </cfRule>
  </conditionalFormatting>
  <conditionalFormatting sqref="O77">
    <cfRule type="expression" dxfId="2594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3" priority="97">
      <formula>$J77=0</formula>
    </cfRule>
  </conditionalFormatting>
  <conditionalFormatting sqref="L77">
    <cfRule type="expression" dxfId="2592" priority="96">
      <formula>$L78=0</formula>
    </cfRule>
  </conditionalFormatting>
  <conditionalFormatting sqref="J77:K77">
    <cfRule type="expression" dxfId="2591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0" priority="91">
      <formula>$H77=0</formula>
    </cfRule>
  </conditionalFormatting>
  <conditionalFormatting sqref="J77:K77">
    <cfRule type="expression" dxfId="2589" priority="92">
      <formula>$J77=0</formula>
    </cfRule>
  </conditionalFormatting>
  <conditionalFormatting sqref="L77">
    <cfRule type="expression" dxfId="2588" priority="90">
      <formula>$L78=0</formula>
    </cfRule>
  </conditionalFormatting>
  <conditionalFormatting sqref="J77:K77">
    <cfRule type="expression" dxfId="2587" priority="94">
      <formula>$J77&gt;0</formula>
    </cfRule>
  </conditionalFormatting>
  <conditionalFormatting sqref="L77">
    <cfRule type="expression" dxfId="2586" priority="88">
      <formula>$L77&lt;0</formula>
    </cfRule>
    <cfRule type="expression" dxfId="2585" priority="89">
      <formula>$L77&gt;0</formula>
    </cfRule>
  </conditionalFormatting>
  <conditionalFormatting sqref="J77:K77">
    <cfRule type="expression" dxfId="2584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3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2" priority="83">
      <formula>$J78=0</formula>
    </cfRule>
  </conditionalFormatting>
  <conditionalFormatting sqref="L78">
    <cfRule type="expression" dxfId="2581" priority="82">
      <formula>$L79=0</formula>
    </cfRule>
  </conditionalFormatting>
  <conditionalFormatting sqref="J78:K78">
    <cfRule type="expression" dxfId="2580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9" priority="77">
      <formula>$H78=0</formula>
    </cfRule>
  </conditionalFormatting>
  <conditionalFormatting sqref="J78:K78">
    <cfRule type="expression" dxfId="2578" priority="78">
      <formula>$J78=0</formula>
    </cfRule>
  </conditionalFormatting>
  <conditionalFormatting sqref="L78">
    <cfRule type="expression" dxfId="2577" priority="76">
      <formula>$L79=0</formula>
    </cfRule>
  </conditionalFormatting>
  <conditionalFormatting sqref="J78:K78">
    <cfRule type="expression" dxfId="2576" priority="80">
      <formula>$J78&gt;0</formula>
    </cfRule>
  </conditionalFormatting>
  <conditionalFormatting sqref="L78">
    <cfRule type="expression" dxfId="2575" priority="74">
      <formula>$L78&lt;0</formula>
    </cfRule>
    <cfRule type="expression" dxfId="2574" priority="75">
      <formula>$L78&gt;0</formula>
    </cfRule>
  </conditionalFormatting>
  <conditionalFormatting sqref="J78:K78">
    <cfRule type="expression" dxfId="2573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2" priority="70">
      <formula>$J79=0</formula>
    </cfRule>
  </conditionalFormatting>
  <conditionalFormatting sqref="L79">
    <cfRule type="expression" dxfId="2571" priority="69">
      <formula>$L80=0</formula>
    </cfRule>
  </conditionalFormatting>
  <conditionalFormatting sqref="J79:K79">
    <cfRule type="expression" dxfId="2570" priority="71">
      <formula>$J79&lt;0</formula>
    </cfRule>
  </conditionalFormatting>
  <conditionalFormatting sqref="E79 I79">
    <cfRule type="expression" dxfId="2569" priority="65">
      <formula>$H79=0</formula>
    </cfRule>
  </conditionalFormatting>
  <conditionalFormatting sqref="J79:K79">
    <cfRule type="expression" dxfId="2568" priority="66">
      <formula>$J79=0</formula>
    </cfRule>
  </conditionalFormatting>
  <conditionalFormatting sqref="L79">
    <cfRule type="expression" dxfId="2567" priority="64">
      <formula>$L80=0</formula>
    </cfRule>
  </conditionalFormatting>
  <conditionalFormatting sqref="J79:K79">
    <cfRule type="expression" dxfId="2566" priority="68">
      <formula>$J79&gt;0</formula>
    </cfRule>
  </conditionalFormatting>
  <conditionalFormatting sqref="L79">
    <cfRule type="expression" dxfId="2565" priority="62">
      <formula>$L79&lt;0</formula>
    </cfRule>
    <cfRule type="expression" dxfId="2564" priority="63">
      <formula>$L79&gt;0</formula>
    </cfRule>
  </conditionalFormatting>
  <conditionalFormatting sqref="J79:K79">
    <cfRule type="expression" dxfId="2563" priority="67">
      <formula>$J79&lt;0</formula>
    </cfRule>
  </conditionalFormatting>
  <conditionalFormatting sqref="J80:K80">
    <cfRule type="expression" dxfId="2562" priority="60">
      <formula>$J80=0</formula>
    </cfRule>
  </conditionalFormatting>
  <conditionalFormatting sqref="L80">
    <cfRule type="expression" dxfId="2561" priority="59">
      <formula>$L81=0</formula>
    </cfRule>
  </conditionalFormatting>
  <conditionalFormatting sqref="J80:K80">
    <cfRule type="expression" dxfId="2560" priority="61">
      <formula>$J80&lt;0</formula>
    </cfRule>
  </conditionalFormatting>
  <conditionalFormatting sqref="E80 I80">
    <cfRule type="expression" dxfId="2559" priority="55">
      <formula>$H80=0</formula>
    </cfRule>
  </conditionalFormatting>
  <conditionalFormatting sqref="J80:K80">
    <cfRule type="expression" dxfId="2558" priority="56">
      <formula>$J80=0</formula>
    </cfRule>
  </conditionalFormatting>
  <conditionalFormatting sqref="L80">
    <cfRule type="expression" dxfId="2557" priority="54">
      <formula>$L81=0</formula>
    </cfRule>
  </conditionalFormatting>
  <conditionalFormatting sqref="J80:K80">
    <cfRule type="expression" dxfId="2556" priority="58">
      <formula>$J80&gt;0</formula>
    </cfRule>
  </conditionalFormatting>
  <conditionalFormatting sqref="L80">
    <cfRule type="expression" dxfId="2555" priority="52">
      <formula>$L80&lt;0</formula>
    </cfRule>
    <cfRule type="expression" dxfId="2554" priority="53">
      <formula>$L80&gt;0</formula>
    </cfRule>
  </conditionalFormatting>
  <conditionalFormatting sqref="J80:K80">
    <cfRule type="expression" dxfId="2553" priority="57">
      <formula>$J80&lt;0</formula>
    </cfRule>
  </conditionalFormatting>
  <conditionalFormatting sqref="J81:K81">
    <cfRule type="expression" dxfId="2552" priority="50">
      <formula>$J81=0</formula>
    </cfRule>
  </conditionalFormatting>
  <conditionalFormatting sqref="L81">
    <cfRule type="expression" dxfId="2551" priority="49">
      <formula>$L82=0</formula>
    </cfRule>
  </conditionalFormatting>
  <conditionalFormatting sqref="J81:K81">
    <cfRule type="expression" dxfId="2550" priority="51">
      <formula>$J81&lt;0</formula>
    </cfRule>
  </conditionalFormatting>
  <conditionalFormatting sqref="E81 I81">
    <cfRule type="expression" dxfId="2549" priority="45">
      <formula>$H81=0</formula>
    </cfRule>
  </conditionalFormatting>
  <conditionalFormatting sqref="J81:K81">
    <cfRule type="expression" dxfId="2548" priority="46">
      <formula>$J81=0</formula>
    </cfRule>
  </conditionalFormatting>
  <conditionalFormatting sqref="L81">
    <cfRule type="expression" dxfId="2547" priority="44">
      <formula>$L82=0</formula>
    </cfRule>
  </conditionalFormatting>
  <conditionalFormatting sqref="J81:K81">
    <cfRule type="expression" dxfId="2546" priority="48">
      <formula>$J81&gt;0</formula>
    </cfRule>
  </conditionalFormatting>
  <conditionalFormatting sqref="L81">
    <cfRule type="expression" dxfId="2545" priority="42">
      <formula>$L81&lt;0</formula>
    </cfRule>
    <cfRule type="expression" dxfId="2544" priority="43">
      <formula>$L81&gt;0</formula>
    </cfRule>
  </conditionalFormatting>
  <conditionalFormatting sqref="J81:K81">
    <cfRule type="expression" dxfId="2543" priority="47">
      <formula>$J81&lt;0</formula>
    </cfRule>
  </conditionalFormatting>
  <conditionalFormatting sqref="J82:K82">
    <cfRule type="expression" dxfId="2542" priority="40">
      <formula>$J82=0</formula>
    </cfRule>
  </conditionalFormatting>
  <conditionalFormatting sqref="L82">
    <cfRule type="expression" dxfId="2541" priority="39">
      <formula>$L83=0</formula>
    </cfRule>
  </conditionalFormatting>
  <conditionalFormatting sqref="J82:K82">
    <cfRule type="expression" dxfId="2540" priority="41">
      <formula>$J82&lt;0</formula>
    </cfRule>
  </conditionalFormatting>
  <conditionalFormatting sqref="E82 I82">
    <cfRule type="expression" dxfId="2539" priority="35">
      <formula>$H82=0</formula>
    </cfRule>
  </conditionalFormatting>
  <conditionalFormatting sqref="J82:K82">
    <cfRule type="expression" dxfId="2538" priority="36">
      <formula>$J82=0</formula>
    </cfRule>
  </conditionalFormatting>
  <conditionalFormatting sqref="L82">
    <cfRule type="expression" dxfId="2537" priority="34">
      <formula>$L83=0</formula>
    </cfRule>
  </conditionalFormatting>
  <conditionalFormatting sqref="J82:K82">
    <cfRule type="expression" dxfId="2536" priority="38">
      <formula>$J82&gt;0</formula>
    </cfRule>
  </conditionalFormatting>
  <conditionalFormatting sqref="L82">
    <cfRule type="expression" dxfId="2535" priority="32">
      <formula>$L82&lt;0</formula>
    </cfRule>
    <cfRule type="expression" dxfId="2534" priority="33">
      <formula>$L82&gt;0</formula>
    </cfRule>
  </conditionalFormatting>
  <conditionalFormatting sqref="J82:K82">
    <cfRule type="expression" dxfId="2533" priority="37">
      <formula>$J82&lt;0</formula>
    </cfRule>
  </conditionalFormatting>
  <conditionalFormatting sqref="J83:K83">
    <cfRule type="expression" dxfId="2532" priority="30">
      <formula>$J83=0</formula>
    </cfRule>
  </conditionalFormatting>
  <conditionalFormatting sqref="L83">
    <cfRule type="expression" dxfId="2531" priority="29">
      <formula>$L84=0</formula>
    </cfRule>
  </conditionalFormatting>
  <conditionalFormatting sqref="J83:K83">
    <cfRule type="expression" dxfId="2530" priority="31">
      <formula>$J83&lt;0</formula>
    </cfRule>
  </conditionalFormatting>
  <conditionalFormatting sqref="E83 I83">
    <cfRule type="expression" dxfId="2529" priority="25">
      <formula>$H83=0</formula>
    </cfRule>
  </conditionalFormatting>
  <conditionalFormatting sqref="J83:K83">
    <cfRule type="expression" dxfId="2528" priority="26">
      <formula>$J83=0</formula>
    </cfRule>
  </conditionalFormatting>
  <conditionalFormatting sqref="L83">
    <cfRule type="expression" dxfId="2527" priority="24">
      <formula>$L84=0</formula>
    </cfRule>
  </conditionalFormatting>
  <conditionalFormatting sqref="J83:K83">
    <cfRule type="expression" dxfId="2526" priority="28">
      <formula>$J83&gt;0</formula>
    </cfRule>
  </conditionalFormatting>
  <conditionalFormatting sqref="L83">
    <cfRule type="expression" dxfId="2525" priority="22">
      <formula>$L83&lt;0</formula>
    </cfRule>
    <cfRule type="expression" dxfId="2524" priority="23">
      <formula>$L83&gt;0</formula>
    </cfRule>
  </conditionalFormatting>
  <conditionalFormatting sqref="J83:K83">
    <cfRule type="expression" dxfId="2523" priority="27">
      <formula>$J83&lt;0</formula>
    </cfRule>
  </conditionalFormatting>
  <conditionalFormatting sqref="J84:K84">
    <cfRule type="expression" dxfId="2522" priority="20">
      <formula>$J84=0</formula>
    </cfRule>
  </conditionalFormatting>
  <conditionalFormatting sqref="L84">
    <cfRule type="expression" dxfId="2521" priority="19">
      <formula>$L85=0</formula>
    </cfRule>
  </conditionalFormatting>
  <conditionalFormatting sqref="J84:K84">
    <cfRule type="expression" dxfId="2520" priority="21">
      <formula>$J84&lt;0</formula>
    </cfRule>
  </conditionalFormatting>
  <conditionalFormatting sqref="E84 I84">
    <cfRule type="expression" dxfId="2519" priority="15">
      <formula>$H84=0</formula>
    </cfRule>
  </conditionalFormatting>
  <conditionalFormatting sqref="J84:K84">
    <cfRule type="expression" dxfId="2518" priority="16">
      <formula>$J84=0</formula>
    </cfRule>
  </conditionalFormatting>
  <conditionalFormatting sqref="L84">
    <cfRule type="expression" dxfId="2517" priority="14">
      <formula>$L85=0</formula>
    </cfRule>
  </conditionalFormatting>
  <conditionalFormatting sqref="J84:K84">
    <cfRule type="expression" dxfId="2516" priority="18">
      <formula>$J84&gt;0</formula>
    </cfRule>
  </conditionalFormatting>
  <conditionalFormatting sqref="L84">
    <cfRule type="expression" dxfId="2515" priority="12">
      <formula>$L84&lt;0</formula>
    </cfRule>
    <cfRule type="expression" dxfId="2514" priority="13">
      <formula>$L84&gt;0</formula>
    </cfRule>
  </conditionalFormatting>
  <conditionalFormatting sqref="J84:K84">
    <cfRule type="expression" dxfId="2513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2" priority="9">
      <formula>$J85=0</formula>
    </cfRule>
  </conditionalFormatting>
  <conditionalFormatting sqref="L85">
    <cfRule type="expression" dxfId="2511" priority="8">
      <formula>$L86=0</formula>
    </cfRule>
  </conditionalFormatting>
  <conditionalFormatting sqref="J85:K85">
    <cfRule type="expression" dxfId="2510" priority="10">
      <formula>$J85&lt;0</formula>
    </cfRule>
  </conditionalFormatting>
  <conditionalFormatting sqref="E85 I85">
    <cfRule type="expression" dxfId="2509" priority="4">
      <formula>$H85=0</formula>
    </cfRule>
  </conditionalFormatting>
  <conditionalFormatting sqref="J85:K85">
    <cfRule type="expression" dxfId="2508" priority="5">
      <formula>$J85=0</formula>
    </cfRule>
  </conditionalFormatting>
  <conditionalFormatting sqref="L85">
    <cfRule type="expression" dxfId="2507" priority="3">
      <formula>$L86=0</formula>
    </cfRule>
  </conditionalFormatting>
  <conditionalFormatting sqref="J85:K85">
    <cfRule type="expression" dxfId="2506" priority="7">
      <formula>$J85&gt;0</formula>
    </cfRule>
  </conditionalFormatting>
  <conditionalFormatting sqref="L85">
    <cfRule type="expression" dxfId="2505" priority="1">
      <formula>$L85&lt;0</formula>
    </cfRule>
    <cfRule type="expression" dxfId="2504" priority="2">
      <formula>$L85&gt;0</formula>
    </cfRule>
  </conditionalFormatting>
  <conditionalFormatting sqref="J85:K85">
    <cfRule type="expression" dxfId="2503" priority="6">
      <formula>$J85&lt;0</formula>
    </cfRule>
  </conditionalFormatting>
  <hyperlinks>
    <hyperlink ref="E32" location="BIIB!A1" display="BIIB"/>
    <hyperlink ref="E33" location="MYL!A1" display="MYL"/>
    <hyperlink ref="E23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19" location="MRO!A1" display="MRO"/>
    <hyperlink ref="E10" location="GE!A1" display="GE"/>
    <hyperlink ref="E31" location="XRAY!A1" display="XRAY"/>
    <hyperlink ref="E30" location="XLP!A1" display="XLP"/>
    <hyperlink ref="E16" location="KR!A1" display="KR"/>
    <hyperlink ref="E47" location="F!A1" display="F"/>
    <hyperlink ref="E48" location="JNJ!A1" display="JNJ"/>
    <hyperlink ref="E27" location="ULTA!A1" display="ULTA"/>
    <hyperlink ref="E49" location="FRC!A1" display="FRC"/>
    <hyperlink ref="E2" location="AAP!A1" display="AAP"/>
    <hyperlink ref="E5" location="CMCSA!A1" display="CMCSA"/>
    <hyperlink ref="E50" location="XEC!A1" display="XEC"/>
    <hyperlink ref="E17" location="MO!A1" display="MO"/>
    <hyperlink ref="E25" location="T!A1" display="T"/>
    <hyperlink ref="E6" location="COST!A1" display="COST"/>
    <hyperlink ref="E51" location="CPN!A1" display="CPN"/>
    <hyperlink ref="E52" location="EW!A1" display="EW"/>
    <hyperlink ref="E53" location="TJX!A1" display="TJX"/>
    <hyperlink ref="E22" location="QQQ!A1" display="QQQ"/>
    <hyperlink ref="E28" location="WBA!A1" display="WBA"/>
    <hyperlink ref="E54" location="AZO!A1" display="AZO"/>
    <hyperlink ref="E9" location="FL!A1" display="FL"/>
    <hyperlink ref="E55" location="MLM!A1" display="MLM"/>
    <hyperlink ref="E15" location="KHC!A1" display="KHC"/>
    <hyperlink ref="E56" location="KBWY!A1" display="KBWY"/>
    <hyperlink ref="E4" location="AYI!A1" display="AYI"/>
    <hyperlink ref="E8" location="DIA!A1" display="DIA"/>
    <hyperlink ref="E14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3" location="HAS!A1" display="HAS"/>
    <hyperlink ref="E60" location="HSIC!A1" display="HSIC"/>
    <hyperlink ref="E21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4" location="SPY!A1" display="SPY"/>
    <hyperlink ref="E67" location="SWKS!A1" display="SWKS"/>
    <hyperlink ref="E68" location="CNI!A1" display="CNI"/>
    <hyperlink ref="E29" location="WFC!A1" display="WFC"/>
    <hyperlink ref="E69" location="AA!A1" display="AA"/>
    <hyperlink ref="E70" location="CF!A1" display="CF"/>
    <hyperlink ref="E71" location="TGT!A1" display="TGT"/>
    <hyperlink ref="E20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7" location="DAL!A1" display="DAL"/>
    <hyperlink ref="E26" location="TEVA!A1" display="TEVA"/>
    <hyperlink ref="E78" location="DIS!A1" display="DIS"/>
    <hyperlink ref="E79" location="FTR!A1" display="FTR"/>
    <hyperlink ref="E11" location="GILD!A1" display="GILD"/>
    <hyperlink ref="E80" location="WWD!A1" display="WWD"/>
    <hyperlink ref="E12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70513.776666668244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69307.31666666831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69307.320000000007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-3.3333316969219595E-3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3"/>
  <sheetViews>
    <sheetView topLeftCell="F1" zoomScaleNormal="100" workbookViewId="0">
      <pane ySplit="1" topLeftCell="A636" activePane="bottomLeft" state="frozen"/>
      <selection pane="bottomLeft" activeCell="R658" sqref="R65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69307.320000000007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</sheetData>
  <conditionalFormatting sqref="D3:D65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41.19</v>
      </c>
      <c r="R4" s="222">
        <v>3.39E-2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10297.5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-1733.1200000000026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-2890.989999999998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-0.21920553452290584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3.0104394270453996E-2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10.297499999999999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45.309000000000005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44.897100000000002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44.485199999999999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44.073300000000003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43.6614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43.249499999999998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42.837600000000002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42.425699999999999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42.013799999999996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41.601900000000001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41.19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40.778099999999995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40.366199999999999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39.954299999999996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39.542399999999994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39.130499999999998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38.718599999999995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38.306699999999999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37.894799999999996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37.482900000000001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37.070999999999998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11.9199</v>
      </c>
      <c r="R4" s="475">
        <v>1.4500000000000001E-2</v>
      </c>
      <c r="T4" s="156" t="s">
        <v>480</v>
      </c>
      <c r="U4" s="1"/>
      <c r="X4" s="134"/>
    </row>
    <row r="5" spans="1:24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3575.9700000000003</v>
      </c>
      <c r="T5" t="s">
        <v>481</v>
      </c>
      <c r="X5" s="134"/>
    </row>
    <row r="6" spans="1:24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-150.50000000000455</v>
      </c>
      <c r="R7">
        <v>300</v>
      </c>
      <c r="T7" s="1">
        <v>43453</v>
      </c>
      <c r="U7" t="s">
        <v>846</v>
      </c>
      <c r="X7" s="134"/>
    </row>
    <row r="8" spans="1:24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-1433.9199999999992</v>
      </c>
      <c r="X8" s="134"/>
    </row>
    <row r="9" spans="1:24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-0.28621786107080183</v>
      </c>
      <c r="T9" s="29">
        <v>43103</v>
      </c>
      <c r="U9" t="s">
        <v>838</v>
      </c>
      <c r="X9" s="134"/>
    </row>
    <row r="10" spans="1:24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X10" s="134"/>
    </row>
    <row r="11" spans="1:24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X11" s="134"/>
    </row>
    <row r="12" spans="1:24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X12" s="134"/>
    </row>
    <row r="13" spans="1:24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37.2496875</v>
      </c>
      <c r="U13" t="s">
        <v>847</v>
      </c>
      <c r="X13" s="134"/>
    </row>
    <row r="14" spans="1:24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13.707884999999999</v>
      </c>
      <c r="U16" s="475" t="s">
        <v>879</v>
      </c>
      <c r="X16" s="134"/>
    </row>
    <row r="17" spans="1:24" x14ac:dyDescent="0.25">
      <c r="O17" s="81">
        <v>1.1399999999999999</v>
      </c>
      <c r="P17" s="81">
        <f t="shared" si="4"/>
        <v>13.588685999999999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13.469486999999999</v>
      </c>
      <c r="T18" s="1">
        <v>43140</v>
      </c>
      <c r="U18" t="s">
        <v>934</v>
      </c>
      <c r="X18" s="134"/>
    </row>
    <row r="19" spans="1:2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13.350288000000001</v>
      </c>
      <c r="X19" s="134"/>
    </row>
    <row r="20" spans="1:24" x14ac:dyDescent="0.25">
      <c r="O20" s="81">
        <v>1.1100000000000001</v>
      </c>
      <c r="P20" s="81">
        <f t="shared" si="5"/>
        <v>13.231089000000001</v>
      </c>
      <c r="T20" s="1">
        <v>43152</v>
      </c>
      <c r="U20" t="s">
        <v>938</v>
      </c>
      <c r="X20" s="134"/>
    </row>
    <row r="21" spans="1:24" x14ac:dyDescent="0.25">
      <c r="O21" s="81">
        <v>1.1000000000000001</v>
      </c>
      <c r="P21" s="81">
        <f t="shared" si="5"/>
        <v>13.111890000000001</v>
      </c>
      <c r="X21" s="134"/>
    </row>
    <row r="22" spans="1:24" x14ac:dyDescent="0.25">
      <c r="O22" s="81">
        <v>1.0900000000000001</v>
      </c>
      <c r="P22" s="81">
        <f t="shared" si="5"/>
        <v>12.992691000000001</v>
      </c>
      <c r="T22" s="1">
        <v>43160</v>
      </c>
      <c r="U22" t="s">
        <v>885</v>
      </c>
      <c r="X22" s="134"/>
    </row>
    <row r="23" spans="1:24" x14ac:dyDescent="0.25">
      <c r="O23" s="81">
        <v>1.08</v>
      </c>
      <c r="P23" s="81">
        <f t="shared" si="5"/>
        <v>12.873492000000001</v>
      </c>
      <c r="X23" s="134"/>
    </row>
    <row r="24" spans="1:2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12.754293000000001</v>
      </c>
      <c r="T24" s="1">
        <v>43191</v>
      </c>
      <c r="U24" t="s">
        <v>1003</v>
      </c>
      <c r="X24" s="134"/>
    </row>
    <row r="25" spans="1:24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12.635094</v>
      </c>
      <c r="X25" s="134"/>
    </row>
    <row r="26" spans="1:24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12.515895</v>
      </c>
      <c r="T26" s="1">
        <v>43237</v>
      </c>
      <c r="U26" t="s">
        <v>1107</v>
      </c>
      <c r="X26" s="134"/>
    </row>
    <row r="27" spans="1:24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12.396696</v>
      </c>
      <c r="X27" s="134"/>
    </row>
    <row r="28" spans="1:24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12.277497</v>
      </c>
      <c r="X28" s="134"/>
    </row>
    <row r="29" spans="1:24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12.158298</v>
      </c>
      <c r="X29" s="134"/>
    </row>
    <row r="30" spans="1:24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12.039099</v>
      </c>
      <c r="X30" s="134"/>
    </row>
    <row r="31" spans="1:24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11.9199</v>
      </c>
      <c r="X31" s="134"/>
    </row>
    <row r="32" spans="1:24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11.800701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11.681502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11.562303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11.443104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11.323905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11.204706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11.085507000000002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10.966308000000001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10.847109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10.72791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10.608711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10.489512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10.370312999999999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28" activePane="bottomLeft" state="frozen"/>
      <selection pane="bottomLeft" activeCell="B65" sqref="B6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28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1000</v>
      </c>
      <c r="U2" s="121">
        <v>42804</v>
      </c>
      <c r="V2" s="849" t="s">
        <v>684</v>
      </c>
      <c r="W2" s="849"/>
      <c r="X2" s="849"/>
    </row>
    <row r="3" spans="1:28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-3.6979100000000908</v>
      </c>
      <c r="U3" s="121">
        <v>42866</v>
      </c>
      <c r="V3" s="849" t="s">
        <v>685</v>
      </c>
      <c r="W3" s="849"/>
      <c r="X3" s="849"/>
      <c r="Y3" s="225"/>
      <c r="AB3" s="225"/>
    </row>
    <row r="4" spans="1:28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21.63</v>
      </c>
      <c r="R4" s="475">
        <v>4.1999999999999997E-3</v>
      </c>
      <c r="U4" s="121">
        <v>43088</v>
      </c>
      <c r="V4" s="737" t="s">
        <v>786</v>
      </c>
      <c r="Y4" s="225"/>
      <c r="AB4" s="225"/>
    </row>
    <row r="5" spans="1:28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21630</v>
      </c>
      <c r="U5" s="121">
        <v>43096</v>
      </c>
      <c r="V5" s="737" t="s">
        <v>791</v>
      </c>
    </row>
    <row r="6" spans="1:28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-3697.9100000000908</v>
      </c>
      <c r="U6" s="121">
        <v>43103</v>
      </c>
      <c r="V6" s="737" t="s">
        <v>841</v>
      </c>
    </row>
    <row r="7" spans="1:28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39943.481000001717</v>
      </c>
      <c r="R7">
        <v>400</v>
      </c>
      <c r="V7" s="737" t="s">
        <v>842</v>
      </c>
    </row>
    <row r="8" spans="1:28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25327.910000000091</v>
      </c>
    </row>
    <row r="9" spans="1:28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-6.8492499817463024</v>
      </c>
      <c r="U9" s="121">
        <v>43106</v>
      </c>
      <c r="V9" s="748" t="s">
        <v>862</v>
      </c>
    </row>
    <row r="10" spans="1:28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9.2464170134073063E-3</v>
      </c>
      <c r="R11">
        <f>0.05</f>
        <v>0.05</v>
      </c>
      <c r="U11" s="121">
        <v>43117</v>
      </c>
      <c r="V11" s="737" t="s">
        <v>899</v>
      </c>
    </row>
    <row r="12" spans="1:28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</row>
    <row r="13" spans="1:28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34.333333333333329</v>
      </c>
      <c r="U13" s="121">
        <v>43120</v>
      </c>
      <c r="V13" s="737" t="s">
        <v>905</v>
      </c>
    </row>
    <row r="14" spans="1:28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1052</v>
      </c>
      <c r="Q14" s="29">
        <v>43239</v>
      </c>
      <c r="V14" s="737" t="s">
        <v>908</v>
      </c>
    </row>
    <row r="15" spans="1:28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</row>
    <row r="17" spans="2:22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</row>
    <row r="18" spans="2:22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</row>
    <row r="19" spans="2:22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</row>
    <row r="20" spans="2:22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</row>
    <row r="21" spans="2:22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</row>
    <row r="22" spans="2:22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</row>
    <row r="23" spans="2:22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</row>
    <row r="24" spans="2:22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26.388599999999997</v>
      </c>
    </row>
    <row r="25" spans="2:22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26.172299999999996</v>
      </c>
      <c r="U25" s="121">
        <v>43161</v>
      </c>
      <c r="V25" s="737" t="s">
        <v>957</v>
      </c>
    </row>
    <row r="26" spans="2:22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25.956</v>
      </c>
    </row>
    <row r="27" spans="2:22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25.739699999999999</v>
      </c>
    </row>
    <row r="28" spans="2:22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25.523399999999999</v>
      </c>
      <c r="U28" s="831">
        <v>43222</v>
      </c>
      <c r="V28" s="737" t="s">
        <v>82</v>
      </c>
    </row>
    <row r="29" spans="2:22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25.307099999999998</v>
      </c>
      <c r="V29" s="737" t="s">
        <v>1051</v>
      </c>
    </row>
    <row r="30" spans="2:22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25.090799999999998</v>
      </c>
      <c r="V30" s="737" t="s">
        <v>1060</v>
      </c>
    </row>
    <row r="31" spans="2:22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24.874499999999998</v>
      </c>
      <c r="V31" s="737" t="s">
        <v>1063</v>
      </c>
    </row>
    <row r="32" spans="2:22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24.658199999999997</v>
      </c>
    </row>
    <row r="33" spans="1:22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24.441899999999997</v>
      </c>
      <c r="U33" s="121">
        <v>43238</v>
      </c>
      <c r="V33" s="748" t="s">
        <v>1109</v>
      </c>
    </row>
    <row r="34" spans="1:22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24.2256</v>
      </c>
      <c r="V34" s="737" t="s">
        <v>1110</v>
      </c>
    </row>
    <row r="35" spans="1:22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24.0093</v>
      </c>
      <c r="V35" s="737" t="s">
        <v>1111</v>
      </c>
    </row>
    <row r="36" spans="1:22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23.792999999999999</v>
      </c>
    </row>
    <row r="37" spans="1:22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23.576699999999999</v>
      </c>
    </row>
    <row r="38" spans="1:22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23.360400000000002</v>
      </c>
    </row>
    <row r="39" spans="1:22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23.144100000000002</v>
      </c>
    </row>
    <row r="40" spans="1:22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22.927800000000001</v>
      </c>
    </row>
    <row r="41" spans="1:22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22.711500000000001</v>
      </c>
    </row>
    <row r="42" spans="1:22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22.495200000000001</v>
      </c>
    </row>
    <row r="43" spans="1:22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22.2789</v>
      </c>
    </row>
    <row r="44" spans="1:22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22.0626</v>
      </c>
    </row>
    <row r="45" spans="1:22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21.846299999999999</v>
      </c>
    </row>
    <row r="46" spans="1:22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21.63</v>
      </c>
    </row>
    <row r="47" spans="1:22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21.413699999999999</v>
      </c>
    </row>
    <row r="48" spans="1:22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21.197399999999998</v>
      </c>
    </row>
    <row r="49" spans="2:16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20.981099999999998</v>
      </c>
    </row>
    <row r="50" spans="2:16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20.764799999999997</v>
      </c>
    </row>
    <row r="51" spans="2:16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20.548499999999997</v>
      </c>
    </row>
    <row r="52" spans="2:16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20.332199999999997</v>
      </c>
    </row>
    <row r="53" spans="2:16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20.1159</v>
      </c>
    </row>
    <row r="54" spans="2:16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19.8996</v>
      </c>
    </row>
    <row r="55" spans="2:16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19.683299999999999</v>
      </c>
    </row>
    <row r="56" spans="2:16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19.466999999999999</v>
      </c>
    </row>
    <row r="57" spans="2:16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19.250699999999998</v>
      </c>
    </row>
    <row r="58" spans="2:16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19.034399999999998</v>
      </c>
    </row>
    <row r="59" spans="2:16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18.818099999999998</v>
      </c>
    </row>
    <row r="60" spans="2:16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18.601799999999997</v>
      </c>
    </row>
    <row r="61" spans="2:16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18.3855</v>
      </c>
    </row>
    <row r="62" spans="2:16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</row>
    <row r="63" spans="2:16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</row>
    <row r="72" spans="2:7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</row>
    <row r="73" spans="2:7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</row>
    <row r="74" spans="2:7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1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78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13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13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13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2" si="129">C221*(E221-D221)</f>
        <v>24658.200000000004</v>
      </c>
      <c r="G221" s="39">
        <f t="shared" ref="G221:G222" si="130">D221*C221</f>
        <v>18181.8</v>
      </c>
      <c r="H221" s="222">
        <f t="shared" ref="H221:H222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B223" s="150"/>
      <c r="C223" s="10"/>
      <c r="D223" s="233"/>
      <c r="E223" s="39"/>
      <c r="F223" s="39"/>
      <c r="G223" s="39"/>
      <c r="H223" s="222"/>
      <c r="I223" s="39"/>
      <c r="J223" s="39"/>
      <c r="K223" s="39"/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</row>
    <row r="3" spans="1:23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14.18</v>
      </c>
      <c r="R4" s="495">
        <v>-7.2599999999999998E-2</v>
      </c>
      <c r="T4" s="156"/>
      <c r="U4" s="1" t="s">
        <v>898</v>
      </c>
      <c r="W4" s="134"/>
    </row>
    <row r="5" spans="1:23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4254</v>
      </c>
      <c r="T5" s="1">
        <v>43112</v>
      </c>
      <c r="U5" t="s">
        <v>896</v>
      </c>
      <c r="W5" s="134"/>
    </row>
    <row r="6" spans="1:23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-417.57999999999993</v>
      </c>
      <c r="R7">
        <v>150</v>
      </c>
      <c r="T7" s="1">
        <v>43117</v>
      </c>
      <c r="U7" t="s">
        <v>903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-417.57999999999993</v>
      </c>
      <c r="U8" t="s">
        <v>904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-8.9387316496774102E-2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3.3850493653032436E-2</v>
      </c>
      <c r="R11">
        <f>0.12</f>
        <v>0.12</v>
      </c>
      <c r="T11" s="824">
        <v>43124</v>
      </c>
      <c r="U11" t="s">
        <v>897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983</v>
      </c>
      <c r="Q13">
        <f>Q4/0.95</f>
        <v>14.926315789473685</v>
      </c>
      <c r="T13" s="1">
        <v>43210</v>
      </c>
      <c r="U13" t="s">
        <v>1019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15.598000000000001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15.456200000000001</v>
      </c>
      <c r="W22" s="134"/>
    </row>
    <row r="23" spans="1:23" x14ac:dyDescent="0.25">
      <c r="O23" s="81">
        <v>1.08</v>
      </c>
      <c r="P23" s="81">
        <f t="shared" si="0"/>
        <v>15.314400000000001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0"/>
        <v>15.172600000000001</v>
      </c>
      <c r="W24" s="134"/>
    </row>
    <row r="25" spans="1:23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2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15.030800000000001</v>
      </c>
      <c r="W25" s="134"/>
    </row>
    <row r="26" spans="1:23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2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14.889000000000001</v>
      </c>
      <c r="W26" s="134"/>
    </row>
    <row r="27" spans="1:23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2">
        <f t="shared" ref="H27" si="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0"/>
        <v>14.747199999999999</v>
      </c>
      <c r="W27" s="134"/>
    </row>
    <row r="28" spans="1:23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2">
        <f t="shared" ref="H28:H30" si="1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0"/>
        <v>14.605399999999999</v>
      </c>
      <c r="W28" s="134"/>
    </row>
    <row r="29" spans="1:23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2">
        <f t="shared" si="12"/>
        <v>-5.7879656160458343E-2</v>
      </c>
      <c r="I29" s="39"/>
      <c r="J29" s="39"/>
      <c r="K29" s="39"/>
      <c r="L29" s="155"/>
      <c r="O29" s="81">
        <v>1.02</v>
      </c>
      <c r="P29" s="81">
        <f t="shared" si="0"/>
        <v>14.4636</v>
      </c>
      <c r="W29" s="134"/>
    </row>
    <row r="30" spans="1:23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2">
        <f t="shared" si="12"/>
        <v>-0.10609911054637865</v>
      </c>
      <c r="I30" s="39"/>
      <c r="J30" s="39"/>
      <c r="K30" s="39"/>
      <c r="L30" s="155"/>
      <c r="O30" s="81">
        <v>1.01</v>
      </c>
      <c r="P30" s="81">
        <f t="shared" si="0"/>
        <v>14.3218</v>
      </c>
      <c r="W30" s="134"/>
    </row>
    <row r="31" spans="1:23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2">
        <f t="shared" ref="H31" si="15">(E31-D31)/D31</f>
        <v>-0.16963151207115629</v>
      </c>
      <c r="I31" s="39"/>
      <c r="J31" s="39"/>
      <c r="K31" s="39"/>
      <c r="L31" s="155"/>
      <c r="O31" s="81">
        <v>1</v>
      </c>
      <c r="P31" s="81">
        <f t="shared" si="0"/>
        <v>14.18</v>
      </c>
      <c r="W31" s="134"/>
    </row>
    <row r="32" spans="1:23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2">
        <f t="shared" ref="H32" si="1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0"/>
        <v>14.0382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19">C33*(E33-D33)</f>
        <v>-920.00000000000023</v>
      </c>
      <c r="G33" s="39">
        <f t="shared" ref="G33:G36" si="20">D33*C33</f>
        <v>6296</v>
      </c>
      <c r="H33" s="222">
        <f t="shared" ref="H33:H36" si="21">(E33-D33)/D33</f>
        <v>-0.1461245235069886</v>
      </c>
      <c r="I33" s="39"/>
      <c r="J33" s="39"/>
      <c r="K33" s="39"/>
      <c r="L33" s="155"/>
      <c r="O33" s="81">
        <v>0.98</v>
      </c>
      <c r="P33" s="81">
        <f t="shared" si="0"/>
        <v>13.8964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2">
        <f t="shared" si="21"/>
        <v>-9.2258436476490763E-2</v>
      </c>
      <c r="I34" s="39"/>
      <c r="J34" s="39"/>
      <c r="K34" s="39"/>
      <c r="L34" s="155"/>
      <c r="O34" s="81">
        <v>0.97</v>
      </c>
      <c r="P34" s="81">
        <f t="shared" si="0"/>
        <v>13.7546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2">
        <f t="shared" si="2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0"/>
        <v>13.6128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9"/>
        <v>-417.56999999999994</v>
      </c>
      <c r="G36" s="39">
        <f t="shared" si="20"/>
        <v>4671.57</v>
      </c>
      <c r="H36" s="222">
        <f t="shared" si="21"/>
        <v>-8.9385367232001217E-2</v>
      </c>
      <c r="I36" s="39"/>
      <c r="J36" s="39"/>
      <c r="K36" s="39"/>
      <c r="L36" s="39"/>
      <c r="O36" s="81">
        <v>0.95</v>
      </c>
      <c r="P36" s="81">
        <f t="shared" si="0"/>
        <v>13.470999999999998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13.329199999999998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13.1874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13.0456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12.9038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12.762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46.5</v>
      </c>
      <c r="R4" s="495">
        <v>-1.5900000000000001E-2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-579.25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-5.8632993395247614E-2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17.884615384615383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51.150000000000006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50.685000000000002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50.220000000000006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49.755000000000003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49.29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48.825000000000003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48.36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47.895000000000003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47.43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46.965000000000003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46.5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46.034999999999997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45.57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45.104999999999997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44.64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44.174999999999997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43.71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43.245000000000005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42.78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42.315000000000005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41.85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49.8399</v>
      </c>
      <c r="R4" s="495">
        <v>3.5999999999999999E-3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7475.9849999999997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98.984999999999673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98.984999999999673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1.3418056120374092E-2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3.0096368572168082E-2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54.823890000000006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54.325491000000007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53.827092</v>
      </c>
    </row>
    <row r="20" spans="1:21" x14ac:dyDescent="0.25">
      <c r="O20" s="81">
        <v>1.07</v>
      </c>
      <c r="P20" s="81">
        <f t="shared" si="1"/>
        <v>53.328693000000001</v>
      </c>
    </row>
    <row r="21" spans="1:21" x14ac:dyDescent="0.25">
      <c r="O21" s="81">
        <v>1.06</v>
      </c>
      <c r="P21" s="81">
        <f t="shared" si="1"/>
        <v>52.830294000000002</v>
      </c>
    </row>
    <row r="22" spans="1:21" x14ac:dyDescent="0.25">
      <c r="O22" s="81">
        <v>1.05</v>
      </c>
      <c r="P22" s="81">
        <f t="shared" si="1"/>
        <v>52.331895000000003</v>
      </c>
    </row>
    <row r="23" spans="1:21" x14ac:dyDescent="0.25">
      <c r="O23" s="81">
        <v>1.04</v>
      </c>
      <c r="P23" s="81">
        <f t="shared" si="1"/>
        <v>51.833496000000004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51.335097000000005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50.836697999999998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50.338298999999999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49.8399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49.341501000000001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48.843102000000002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48.344702999999996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47.846303999999996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47.347904999999997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46.849505999999998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46.351107000000006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45.852708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45.354309000000001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44.855910000000002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Y1" s="34"/>
    </row>
    <row r="2" spans="1:28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AB2" s="134"/>
    </row>
    <row r="3" spans="1:28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AB3" s="134"/>
    </row>
    <row r="4" spans="1:28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24.57</v>
      </c>
      <c r="R4" s="222">
        <v>-5.3E-3</v>
      </c>
      <c r="T4" s="34" t="s">
        <v>679</v>
      </c>
      <c r="U4" s="22" t="s">
        <v>678</v>
      </c>
      <c r="Y4" s="815"/>
      <c r="AB4" s="134"/>
    </row>
    <row r="5" spans="1:28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54054</v>
      </c>
      <c r="W5" s="134"/>
    </row>
    <row r="6" spans="1:28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</row>
    <row r="7" spans="1:28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-5095.9800000000178</v>
      </c>
      <c r="R7">
        <v>1200</v>
      </c>
      <c r="W7" s="134"/>
    </row>
    <row r="8" spans="1:28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-6843.9500000000116</v>
      </c>
      <c r="W8" s="134"/>
    </row>
    <row r="9" spans="1:28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-0.11238391440105966</v>
      </c>
      <c r="T9" s="816" t="s">
        <v>521</v>
      </c>
      <c r="W9" s="134"/>
    </row>
    <row r="10" spans="1:28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2.0350020350020349E-2</v>
      </c>
      <c r="R11">
        <f>0.125</f>
        <v>0.125</v>
      </c>
      <c r="T11" s="816">
        <v>43095</v>
      </c>
      <c r="U11" t="s">
        <v>792</v>
      </c>
      <c r="W11" s="134"/>
    </row>
    <row r="12" spans="1:28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</row>
    <row r="13" spans="1:28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11.985365853658537</v>
      </c>
      <c r="W13" s="134"/>
    </row>
    <row r="14" spans="1:28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1052</v>
      </c>
      <c r="Q14" s="29">
        <v>43239</v>
      </c>
      <c r="T14" s="816">
        <v>43102</v>
      </c>
      <c r="U14" t="s">
        <v>855</v>
      </c>
      <c r="W14" s="134"/>
    </row>
    <row r="15" spans="1:28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4"/>
      <c r="U15" t="s">
        <v>843</v>
      </c>
      <c r="W15" s="134"/>
    </row>
    <row r="16" spans="1:28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</row>
    <row r="17" spans="2:23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</row>
    <row r="18" spans="2:23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</row>
    <row r="19" spans="2:23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</row>
    <row r="20" spans="2:23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</row>
    <row r="21" spans="2:23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</row>
    <row r="22" spans="2:23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</row>
    <row r="23" spans="2:23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27.027000000000001</v>
      </c>
      <c r="Q23" s="2"/>
      <c r="W23" s="134"/>
    </row>
    <row r="24" spans="2:23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26.781300000000002</v>
      </c>
      <c r="Q24" s="2"/>
      <c r="T24" s="816">
        <v>43126</v>
      </c>
      <c r="U24" t="s">
        <v>919</v>
      </c>
      <c r="W24" s="134"/>
    </row>
    <row r="25" spans="2:23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26.535600000000002</v>
      </c>
      <c r="Q25" s="2"/>
      <c r="U25" t="s">
        <v>920</v>
      </c>
      <c r="W25" s="134"/>
    </row>
    <row r="26" spans="2:23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26.289900000000003</v>
      </c>
      <c r="Q26" s="2"/>
      <c r="W26" s="134"/>
    </row>
    <row r="27" spans="2:23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26.0442</v>
      </c>
      <c r="Q27" s="2"/>
      <c r="T27" s="817">
        <v>43153</v>
      </c>
      <c r="U27" t="s">
        <v>959</v>
      </c>
      <c r="W27" s="134"/>
    </row>
    <row r="28" spans="2:23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2"/>
        <v>25.798500000000001</v>
      </c>
      <c r="Q28" s="2"/>
      <c r="T28" s="817"/>
      <c r="W28" s="134"/>
    </row>
    <row r="29" spans="2:23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25.552800000000001</v>
      </c>
      <c r="Q29" s="2"/>
      <c r="T29" s="817">
        <v>43161</v>
      </c>
      <c r="U29" t="s">
        <v>958</v>
      </c>
      <c r="W29" s="134"/>
    </row>
    <row r="30" spans="2:23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25.307100000000002</v>
      </c>
      <c r="Q30" s="2"/>
      <c r="T30" s="817"/>
      <c r="W30" s="134"/>
    </row>
    <row r="31" spans="2:23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25.061399999999999</v>
      </c>
      <c r="Q31" s="2"/>
      <c r="T31" s="817">
        <v>43167</v>
      </c>
      <c r="U31" t="s">
        <v>986</v>
      </c>
      <c r="W31" s="134"/>
    </row>
    <row r="32" spans="2:23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24.8157</v>
      </c>
      <c r="Q32" s="2"/>
      <c r="W32" s="134"/>
    </row>
    <row r="33" spans="2:23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24.57</v>
      </c>
      <c r="Q33" s="2"/>
      <c r="T33" s="816">
        <v>43196</v>
      </c>
      <c r="U33" t="s">
        <v>979</v>
      </c>
      <c r="W33" s="134"/>
    </row>
    <row r="34" spans="2:23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24.324300000000001</v>
      </c>
      <c r="Q34" s="2"/>
      <c r="U34" t="s">
        <v>1001</v>
      </c>
      <c r="W34" s="134"/>
    </row>
    <row r="35" spans="2:23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24.078600000000002</v>
      </c>
      <c r="Q35" s="2"/>
      <c r="T35" s="816">
        <v>43200</v>
      </c>
      <c r="U35" t="s">
        <v>1016</v>
      </c>
      <c r="W35" s="134"/>
    </row>
    <row r="36" spans="2:23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23.832899999999999</v>
      </c>
      <c r="T36" s="816">
        <v>43203</v>
      </c>
      <c r="U36" t="s">
        <v>1015</v>
      </c>
      <c r="W36" s="134"/>
    </row>
    <row r="37" spans="2:23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2"/>
        <v>23.587199999999999</v>
      </c>
      <c r="W37" s="134"/>
    </row>
    <row r="38" spans="2:23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3">D38*C38+E38</f>
        <v>4856</v>
      </c>
      <c r="G38" s="29"/>
      <c r="O38" s="81">
        <v>0.95</v>
      </c>
      <c r="P38" s="81">
        <f t="shared" si="2"/>
        <v>23.3415</v>
      </c>
      <c r="T38" s="816">
        <v>43210</v>
      </c>
      <c r="U38" t="s">
        <v>1021</v>
      </c>
      <c r="W38" s="134"/>
    </row>
    <row r="39" spans="2:23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23.095800000000001</v>
      </c>
      <c r="U39" t="s">
        <v>1022</v>
      </c>
      <c r="W39" s="134"/>
    </row>
    <row r="40" spans="2:23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22.850100000000001</v>
      </c>
      <c r="W40" s="134"/>
    </row>
    <row r="41" spans="2:23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7"/>
      <c r="O41" s="81">
        <v>0.92</v>
      </c>
      <c r="P41" s="81">
        <f t="shared" si="2"/>
        <v>22.604400000000002</v>
      </c>
      <c r="W41" s="134"/>
    </row>
    <row r="42" spans="2:23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3"/>
        <v>4914</v>
      </c>
      <c r="G42" s="477"/>
      <c r="O42" s="81">
        <v>0.91</v>
      </c>
      <c r="P42" s="81">
        <f t="shared" si="2"/>
        <v>22.358700000000002</v>
      </c>
      <c r="T42" s="816">
        <v>43214</v>
      </c>
      <c r="U42" t="s">
        <v>1027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22.113</v>
      </c>
      <c r="T43" s="816">
        <v>43221</v>
      </c>
      <c r="U43" t="s">
        <v>1071</v>
      </c>
      <c r="W43" s="134"/>
    </row>
    <row r="44" spans="2:23" x14ac:dyDescent="0.25">
      <c r="B44" s="29"/>
      <c r="D44" s="78"/>
      <c r="G44" s="29"/>
      <c r="T44" s="817">
        <v>43223</v>
      </c>
      <c r="U44" t="s">
        <v>1069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6">
        <v>43224</v>
      </c>
      <c r="U46" s="475" t="s">
        <v>1070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6">
        <v>43236</v>
      </c>
      <c r="U48" t="s">
        <v>1096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1023</v>
      </c>
      <c r="W49" s="134"/>
    </row>
    <row r="50" spans="1:23" x14ac:dyDescent="0.25">
      <c r="B50" s="29"/>
      <c r="D50" s="78"/>
      <c r="G50" s="29"/>
      <c r="U50" t="s">
        <v>1098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1100</v>
      </c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  <c r="T56" s="834">
        <v>43272</v>
      </c>
      <c r="U56" t="s">
        <v>82</v>
      </c>
    </row>
    <row r="57" spans="1:23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1" t="s">
        <v>193</v>
      </c>
      <c r="B58" s="342"/>
      <c r="C58" s="343">
        <f>SumByColor($A$58,C2:C56)</f>
        <v>7800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</row>
    <row r="63" spans="1:23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</row>
    <row r="64" spans="1:23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2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2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2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2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2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2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2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2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2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2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2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2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2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2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2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2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2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2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2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2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2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2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2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2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2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2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2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2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2">
        <f t="shared" ref="H99" si="87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2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2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2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2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2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2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2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2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2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2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2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2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2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2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2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2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2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2">
        <f t="shared" ref="H117" si="138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2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2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2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2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2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2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2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2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2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2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2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2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2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2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2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2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2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2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2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2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2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2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2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2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2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2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4">C144*(E144-D144)</f>
        <v>-6204.0000000000009</v>
      </c>
      <c r="G144" s="39">
        <f t="shared" ref="G144" si="215">D144*C144</f>
        <v>55984</v>
      </c>
      <c r="H144" s="222">
        <f t="shared" ref="H144" si="216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7">C145*(E145-D145)</f>
        <v>-6444.0000000000027</v>
      </c>
      <c r="G145" s="39">
        <f t="shared" ref="G145:G146" si="218">D145*C145</f>
        <v>55984</v>
      </c>
      <c r="H145" s="222">
        <f t="shared" ref="H145:H146" si="219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7"/>
        <v>-6841.9999999999991</v>
      </c>
      <c r="G146" s="39">
        <f t="shared" si="218"/>
        <v>60896</v>
      </c>
      <c r="H146" s="222">
        <f t="shared" si="219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0">C155*(E155-D155)</f>
        <v>-33.800000000000097</v>
      </c>
      <c r="G155" s="363">
        <f t="shared" ref="G155:G168" si="221">D155*C155</f>
        <v>3591.7999999999997</v>
      </c>
      <c r="H155" s="364">
        <f t="shared" ref="H155:H168" si="222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0"/>
        <v>85.200000000000387</v>
      </c>
      <c r="G156" s="363">
        <f t="shared" si="221"/>
        <v>3591.7999999999997</v>
      </c>
      <c r="H156" s="364">
        <f t="shared" si="222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0"/>
        <v>-136.80000000000021</v>
      </c>
      <c r="G157" s="363">
        <f t="shared" si="221"/>
        <v>3591.7999999999997</v>
      </c>
      <c r="H157" s="364">
        <f t="shared" si="222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0"/>
        <v>-147.56000000000029</v>
      </c>
      <c r="G158" s="363">
        <f t="shared" si="221"/>
        <v>4959.3599999999997</v>
      </c>
      <c r="H158" s="364">
        <f t="shared" si="222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0"/>
        <v>-49.199999999999591</v>
      </c>
      <c r="G159" s="363">
        <f t="shared" si="221"/>
        <v>8408.4</v>
      </c>
      <c r="H159" s="364">
        <f t="shared" si="222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0"/>
        <v>109.60000000000036</v>
      </c>
      <c r="G160" s="363">
        <f t="shared" si="221"/>
        <v>6994.4000000000005</v>
      </c>
      <c r="H160" s="364">
        <f t="shared" si="222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0"/>
        <v>-6.4000000000007162</v>
      </c>
      <c r="G161" s="363">
        <f t="shared" si="221"/>
        <v>6994.4000000000005</v>
      </c>
      <c r="H161" s="364">
        <f t="shared" si="222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0"/>
        <v>166.71999999999912</v>
      </c>
      <c r="G162" s="363">
        <f t="shared" si="221"/>
        <v>5554.880000000001</v>
      </c>
      <c r="H162" s="364">
        <f t="shared" si="222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0"/>
        <v>218.88000000000034</v>
      </c>
      <c r="G163" s="363">
        <f t="shared" si="221"/>
        <v>5544.32</v>
      </c>
      <c r="H163" s="364">
        <f t="shared" si="222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0"/>
        <v>298.88000000000034</v>
      </c>
      <c r="G164" s="363">
        <f t="shared" si="221"/>
        <v>5544.32</v>
      </c>
      <c r="H164" s="364">
        <f t="shared" si="222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0"/>
        <v>363.18000000000006</v>
      </c>
      <c r="G165" s="363">
        <f t="shared" si="221"/>
        <v>1845.42</v>
      </c>
      <c r="H165" s="364">
        <f t="shared" si="222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0"/>
        <v>329.12000000000035</v>
      </c>
      <c r="G166" s="363">
        <f t="shared" si="221"/>
        <v>5384.48</v>
      </c>
      <c r="H166" s="364">
        <f t="shared" si="222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0"/>
        <v>169.60000000000036</v>
      </c>
      <c r="G167" s="363">
        <f t="shared" si="221"/>
        <v>5384</v>
      </c>
      <c r="H167" s="364">
        <f t="shared" si="222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0"/>
        <v>474.7199999999998</v>
      </c>
      <c r="G168" s="363">
        <f t="shared" si="221"/>
        <v>5384.48</v>
      </c>
      <c r="H168" s="364">
        <f t="shared" si="222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23">C169*(E169-D169)</f>
        <v>588.31999999999994</v>
      </c>
      <c r="G169" s="363">
        <f t="shared" ref="G169:G182" si="224">D169*C169</f>
        <v>5384.48</v>
      </c>
      <c r="H169" s="364">
        <f t="shared" ref="H169:H211" si="225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23"/>
        <v>673.12000000000012</v>
      </c>
      <c r="G170" s="363">
        <f t="shared" si="224"/>
        <v>5384.48</v>
      </c>
      <c r="H170" s="364">
        <f t="shared" si="225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23"/>
        <v>597.9200000000003</v>
      </c>
      <c r="G171" s="363">
        <f t="shared" si="224"/>
        <v>5384.48</v>
      </c>
      <c r="H171" s="364">
        <f t="shared" si="225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23"/>
        <v>489.12000000000035</v>
      </c>
      <c r="G172" s="363">
        <f t="shared" si="224"/>
        <v>5384.48</v>
      </c>
      <c r="H172" s="364">
        <f t="shared" si="225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23"/>
        <v>409.12000000000035</v>
      </c>
      <c r="G173" s="363">
        <f t="shared" si="224"/>
        <v>5384.48</v>
      </c>
      <c r="H173" s="364">
        <f t="shared" si="225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23"/>
        <v>439.52</v>
      </c>
      <c r="G174" s="363">
        <f t="shared" si="224"/>
        <v>5384.48</v>
      </c>
      <c r="H174" s="364">
        <f t="shared" si="225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23"/>
        <v>369.12000000000035</v>
      </c>
      <c r="G175" s="363">
        <f t="shared" si="224"/>
        <v>5384.48</v>
      </c>
      <c r="H175" s="364">
        <f t="shared" si="225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23"/>
        <v>341.92000000000007</v>
      </c>
      <c r="G176" s="363">
        <f t="shared" si="224"/>
        <v>5384.48</v>
      </c>
      <c r="H176" s="364">
        <f t="shared" si="225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23"/>
        <v>442.72000000000048</v>
      </c>
      <c r="G177" s="363">
        <f t="shared" si="224"/>
        <v>5384.48</v>
      </c>
      <c r="H177" s="364">
        <f t="shared" si="225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23"/>
        <v>90.619999999999621</v>
      </c>
      <c r="G178" s="363">
        <f t="shared" si="224"/>
        <v>7821.38</v>
      </c>
      <c r="H178" s="364">
        <f t="shared" si="225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23"/>
        <v>51.480000000000103</v>
      </c>
      <c r="G179" s="363">
        <f t="shared" si="224"/>
        <v>8837.92</v>
      </c>
      <c r="H179" s="364">
        <f t="shared" si="225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23"/>
        <v>-376.80000000000007</v>
      </c>
      <c r="G180" s="363">
        <f t="shared" si="224"/>
        <v>10159.799999999999</v>
      </c>
      <c r="H180" s="364">
        <f t="shared" si="225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23"/>
        <v>-388.00000000000239</v>
      </c>
      <c r="G181" s="363">
        <f t="shared" si="224"/>
        <v>13408.000000000002</v>
      </c>
      <c r="H181" s="364">
        <f t="shared" si="225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23"/>
        <v>-262.9400000000004</v>
      </c>
      <c r="G182" s="363">
        <f t="shared" si="224"/>
        <v>13354.939999999999</v>
      </c>
      <c r="H182" s="364">
        <f t="shared" si="225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23"/>
        <v>-514.93999999999858</v>
      </c>
      <c r="G183" s="363">
        <f t="shared" ref="G183:G188" si="226">D183*C183</f>
        <v>13354.939999999999</v>
      </c>
      <c r="H183" s="364">
        <f t="shared" si="225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23"/>
        <v>-582.93999999999892</v>
      </c>
      <c r="G184" s="363">
        <f t="shared" si="226"/>
        <v>16522.939999999999</v>
      </c>
      <c r="H184" s="364">
        <f t="shared" si="225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23"/>
        <v>-292.93999999999801</v>
      </c>
      <c r="G185" s="363">
        <f t="shared" si="226"/>
        <v>16522.939999999999</v>
      </c>
      <c r="H185" s="364">
        <f t="shared" si="225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23"/>
        <v>-217.93999999999869</v>
      </c>
      <c r="G186" s="363">
        <f t="shared" si="226"/>
        <v>16522.939999999999</v>
      </c>
      <c r="H186" s="364">
        <f t="shared" si="225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23"/>
        <v>-92.93999999999869</v>
      </c>
      <c r="G187" s="363">
        <f t="shared" si="226"/>
        <v>16522.939999999999</v>
      </c>
      <c r="H187" s="364">
        <f t="shared" si="225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23"/>
        <v>-397.93999999999841</v>
      </c>
      <c r="G188" s="363">
        <f t="shared" si="226"/>
        <v>16522.939999999999</v>
      </c>
      <c r="H188" s="364">
        <f t="shared" si="225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23"/>
        <v>-27.939999999997411</v>
      </c>
      <c r="G189" s="363">
        <f t="shared" ref="G189:G211" si="227">D189*C189</f>
        <v>16522.939999999999</v>
      </c>
      <c r="H189" s="364">
        <f t="shared" si="225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23"/>
        <v>-142.9399999999994</v>
      </c>
      <c r="G190" s="363">
        <f t="shared" si="227"/>
        <v>16522.939999999999</v>
      </c>
      <c r="H190" s="364">
        <f t="shared" si="225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23"/>
        <v>-357.93999999999926</v>
      </c>
      <c r="G191" s="363">
        <f t="shared" si="227"/>
        <v>16522.939999999999</v>
      </c>
      <c r="H191" s="364">
        <f t="shared" si="225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23"/>
        <v>-442.94000000000011</v>
      </c>
      <c r="G192" s="363">
        <f t="shared" si="227"/>
        <v>16522.939999999999</v>
      </c>
      <c r="H192" s="364">
        <f t="shared" si="225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23"/>
        <v>-542.93999999999801</v>
      </c>
      <c r="G193" s="363">
        <f t="shared" si="227"/>
        <v>16522.939999999999</v>
      </c>
      <c r="H193" s="364">
        <f t="shared" si="225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23"/>
        <v>-224.94000000000014</v>
      </c>
      <c r="G194" s="363">
        <f t="shared" si="227"/>
        <v>16474.939999999999</v>
      </c>
      <c r="H194" s="364">
        <f t="shared" si="225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23"/>
        <v>-139.93999999999929</v>
      </c>
      <c r="G195" s="363">
        <f t="shared" si="227"/>
        <v>16474.939999999999</v>
      </c>
      <c r="H195" s="364">
        <f t="shared" si="225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23"/>
        <v>-847.93799999999919</v>
      </c>
      <c r="G196" s="363">
        <f t="shared" si="227"/>
        <v>19639.937999999998</v>
      </c>
      <c r="H196" s="364">
        <f t="shared" si="225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23"/>
        <v>-833.93799999999771</v>
      </c>
      <c r="G197" s="363">
        <f t="shared" si="227"/>
        <v>22757.937999999998</v>
      </c>
      <c r="H197" s="364">
        <f t="shared" si="225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23"/>
        <v>-840.93799999999885</v>
      </c>
      <c r="G198" s="363">
        <f t="shared" si="227"/>
        <v>22757.937999999998</v>
      </c>
      <c r="H198" s="364">
        <f t="shared" si="225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23"/>
        <v>-700.9379999999968</v>
      </c>
      <c r="G199" s="363">
        <f t="shared" si="227"/>
        <v>22757.937999999998</v>
      </c>
      <c r="H199" s="364">
        <f t="shared" si="225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23"/>
        <v>-1125.9439999999984</v>
      </c>
      <c r="G200" s="363">
        <f t="shared" si="227"/>
        <v>25837.944</v>
      </c>
      <c r="H200" s="364">
        <f t="shared" si="225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23"/>
        <v>-1205.9439999999995</v>
      </c>
      <c r="G201" s="363">
        <f t="shared" si="227"/>
        <v>25837.944</v>
      </c>
      <c r="H201" s="364">
        <f t="shared" si="225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23"/>
        <v>-965.94399999999894</v>
      </c>
      <c r="G202" s="363">
        <f t="shared" si="227"/>
        <v>25837.944</v>
      </c>
      <c r="H202" s="364">
        <f t="shared" si="225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23"/>
        <v>-1477.9439999999995</v>
      </c>
      <c r="G203" s="363">
        <f t="shared" si="227"/>
        <v>25837.944</v>
      </c>
      <c r="H203" s="364">
        <f t="shared" si="225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23"/>
        <v>-1773.936000000002</v>
      </c>
      <c r="G204" s="363">
        <f t="shared" si="227"/>
        <v>28845.936000000002</v>
      </c>
      <c r="H204" s="364">
        <f t="shared" si="225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23"/>
        <v>-1935.9360000000017</v>
      </c>
      <c r="G205" s="363">
        <f t="shared" si="227"/>
        <v>28845.936000000002</v>
      </c>
      <c r="H205" s="364">
        <f t="shared" si="225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23"/>
        <v>-1989.9360000000006</v>
      </c>
      <c r="G206" s="363">
        <f t="shared" si="227"/>
        <v>28845.936000000002</v>
      </c>
      <c r="H206" s="364">
        <f t="shared" si="225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23"/>
        <v>-2133.9360000000006</v>
      </c>
      <c r="G207" s="363">
        <f t="shared" si="227"/>
        <v>28845.936000000002</v>
      </c>
      <c r="H207" s="364">
        <f t="shared" si="225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23"/>
        <v>-2505.9399999999991</v>
      </c>
      <c r="G208" s="363">
        <f t="shared" si="227"/>
        <v>31785.94</v>
      </c>
      <c r="H208" s="364">
        <f t="shared" si="225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23"/>
        <v>-2945.94</v>
      </c>
      <c r="G209" s="363">
        <f t="shared" si="227"/>
        <v>31785.94</v>
      </c>
      <c r="H209" s="364">
        <f t="shared" si="225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23"/>
        <v>-2415.9399999999991</v>
      </c>
      <c r="G210" s="363">
        <f t="shared" si="227"/>
        <v>31785.94</v>
      </c>
      <c r="H210" s="364">
        <f t="shared" si="225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23"/>
        <v>-2785.94</v>
      </c>
      <c r="G211" s="363">
        <f t="shared" si="227"/>
        <v>31785.94</v>
      </c>
      <c r="H211" s="364">
        <f t="shared" si="225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28">C212*(E212-D212)</f>
        <v>-1145.9399999999996</v>
      </c>
      <c r="G212" s="363">
        <f t="shared" ref="G212:G217" si="229">D212*C212</f>
        <v>31785.94</v>
      </c>
      <c r="H212" s="364">
        <f t="shared" ref="H212:H217" si="230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28"/>
        <v>-520.01099999999701</v>
      </c>
      <c r="G213" s="363">
        <f t="shared" si="229"/>
        <v>28654.010999999999</v>
      </c>
      <c r="H213" s="364">
        <f t="shared" si="230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28"/>
        <v>-783.99999999999886</v>
      </c>
      <c r="G214" s="363">
        <f t="shared" si="229"/>
        <v>31764</v>
      </c>
      <c r="H214" s="364">
        <f t="shared" si="230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28"/>
        <v>350.64000000000027</v>
      </c>
      <c r="G215" s="363">
        <f t="shared" si="229"/>
        <v>15759.359999999999</v>
      </c>
      <c r="H215" s="364">
        <f t="shared" si="230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28"/>
        <v>-398.86400000000037</v>
      </c>
      <c r="G216" s="363">
        <f t="shared" si="229"/>
        <v>25214.864000000001</v>
      </c>
      <c r="H216" s="364">
        <f t="shared" si="230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28"/>
        <v>1280.8600000000013</v>
      </c>
      <c r="G217" s="363">
        <f t="shared" si="229"/>
        <v>12271.14</v>
      </c>
      <c r="H217" s="364">
        <f t="shared" si="230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31">C218*(E218-D218)</f>
        <v>648.8599999999991</v>
      </c>
      <c r="G218" s="363">
        <f t="shared" ref="G218:G224" si="232">D218*C218</f>
        <v>12271.14</v>
      </c>
      <c r="H218" s="364">
        <f t="shared" ref="H218:H224" si="233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31"/>
        <v>1108.8599999999985</v>
      </c>
      <c r="G219" s="363">
        <f t="shared" si="232"/>
        <v>12211.14</v>
      </c>
      <c r="H219" s="364">
        <f t="shared" si="233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31"/>
        <v>1467.7889999999991</v>
      </c>
      <c r="G220" s="363">
        <f t="shared" si="232"/>
        <v>8789.2109999999993</v>
      </c>
      <c r="H220" s="364">
        <f t="shared" si="233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31"/>
        <v>1645.7100000000005</v>
      </c>
      <c r="G221" s="363">
        <f t="shared" si="232"/>
        <v>5310.29</v>
      </c>
      <c r="H221" s="364">
        <f t="shared" si="233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31"/>
        <v>1537.7099999999996</v>
      </c>
      <c r="G222" s="363">
        <f t="shared" si="232"/>
        <v>8728.2900000000009</v>
      </c>
      <c r="H222" s="364">
        <f t="shared" si="233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31"/>
        <v>1754.0499999999997</v>
      </c>
      <c r="G223" s="363">
        <f t="shared" si="232"/>
        <v>1717.95</v>
      </c>
      <c r="H223" s="364">
        <f t="shared" si="233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31"/>
        <v>1742.0399999999997</v>
      </c>
      <c r="G224" s="363">
        <f t="shared" si="232"/>
        <v>8673.9599999999991</v>
      </c>
      <c r="H224" s="364">
        <f t="shared" si="233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34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34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34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35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34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35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34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35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34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35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34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35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34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35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34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35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34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35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34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35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34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35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34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35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34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35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34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35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34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35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34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35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34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35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34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34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34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 t="s">
        <v>239</v>
      </c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252.9699</v>
      </c>
      <c r="R4" s="495">
        <v>1.1000000000000001E-3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11383.645500000001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4447.5154999999922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4222.7454999999918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0.58969480093284177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25.834344362745099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278.26688999999999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275.737191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273.207492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270.67779300000001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268.14809400000001</v>
      </c>
    </row>
    <row r="22" spans="1:21" x14ac:dyDescent="0.25">
      <c r="O22" s="81">
        <v>1.05</v>
      </c>
      <c r="P22" s="81">
        <f t="shared" si="4"/>
        <v>265.61839500000002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263.08869600000003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260.55899699999998</v>
      </c>
    </row>
    <row r="25" spans="1:21" x14ac:dyDescent="0.25">
      <c r="O25" s="81">
        <v>1.02</v>
      </c>
      <c r="P25" s="81">
        <f t="shared" si="4"/>
        <v>258.02929799999998</v>
      </c>
    </row>
    <row r="26" spans="1:21" x14ac:dyDescent="0.25">
      <c r="O26" s="81">
        <v>1.01</v>
      </c>
      <c r="P26" s="81">
        <f t="shared" si="4"/>
        <v>255.49959899999999</v>
      </c>
    </row>
    <row r="27" spans="1:21" x14ac:dyDescent="0.25">
      <c r="O27" s="81">
        <v>1</v>
      </c>
      <c r="P27" s="81">
        <f t="shared" si="4"/>
        <v>252.9699</v>
      </c>
    </row>
    <row r="28" spans="1:21" x14ac:dyDescent="0.25">
      <c r="O28" s="81">
        <v>0.99</v>
      </c>
      <c r="P28" s="81">
        <f t="shared" si="4"/>
        <v>250.440201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247.91050199999998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245.38080299999999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242.85110399999999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240.321405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237.79170599999998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235.26200700000001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232.73230800000002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230.202609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227.67291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123.25</v>
      </c>
      <c r="R4" s="495">
        <v>6.8699999999999997E-2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6162.5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2477.6399999999994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2477.6399999999994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0.67238375406392614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18.423019431988042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135.57500000000002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134.3425</v>
      </c>
      <c r="Q19" s="2"/>
    </row>
    <row r="20" spans="1:17" x14ac:dyDescent="0.25">
      <c r="O20" s="81">
        <v>1.08</v>
      </c>
      <c r="P20" s="81">
        <f t="shared" si="3"/>
        <v>133.11000000000001</v>
      </c>
      <c r="Q20" s="2"/>
    </row>
    <row r="21" spans="1:17" x14ac:dyDescent="0.25">
      <c r="O21" s="81">
        <v>1.07</v>
      </c>
      <c r="P21" s="81">
        <f t="shared" si="3"/>
        <v>131.8775</v>
      </c>
      <c r="Q21" s="2"/>
    </row>
    <row r="22" spans="1:17" x14ac:dyDescent="0.25">
      <c r="O22" s="81">
        <v>1.06</v>
      </c>
      <c r="P22" s="81">
        <f t="shared" si="3"/>
        <v>130.64500000000001</v>
      </c>
      <c r="Q22" s="2"/>
    </row>
    <row r="23" spans="1:17" x14ac:dyDescent="0.25">
      <c r="O23" s="81">
        <v>1.05</v>
      </c>
      <c r="P23" s="81">
        <f t="shared" si="3"/>
        <v>129.41249999999999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128.18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126.94750000000001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125.715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124.4825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123.25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122.0175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120.785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119.55249999999999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118.32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117.08749999999999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115.85499999999999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114.6225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113.39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112.1575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110.925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32.797499999999999</v>
      </c>
      <c r="T3" s="1">
        <v>43215</v>
      </c>
      <c r="U3" t="s">
        <v>1039</v>
      </c>
    </row>
    <row r="4" spans="1:21" x14ac:dyDescent="0.25">
      <c r="B4" s="474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31.88</v>
      </c>
      <c r="R4" s="495">
        <v>-1.9400000000000001E-2</v>
      </c>
      <c r="T4" s="772"/>
      <c r="U4" s="30" t="s">
        <v>1040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12752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-367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-2.7974693193078742E-2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1049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>
        <f>Q4/2.5</f>
        <v>12.751999999999999</v>
      </c>
    </row>
    <row r="14" spans="1:21" x14ac:dyDescent="0.25">
      <c r="H14" s="70"/>
      <c r="O14" s="11" t="s">
        <v>1052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35.068000000000005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34.749200000000002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2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34.430399999999999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2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34.111600000000003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2">
        <f t="shared" ref="H27" si="10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33.7928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2">
        <f t="shared" ref="H28:H32" si="1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33.474000000000004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2">
        <f t="shared" si="1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33.155200000000001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2">
        <f t="shared" si="1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32.836399999999998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2">
        <f t="shared" si="13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32.517600000000002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2">
        <f t="shared" si="13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32.198799999999999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31.88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31.561199999999999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31.2424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30.923599999999997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30.604799999999997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30.285999999999998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29.967199999999998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29.648400000000002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29.329599999999999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29.0108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28.692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55.88</v>
      </c>
      <c r="R4" s="495">
        <v>1.21E-2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8382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-594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-6.6176470588235295E-2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4.7244094488188976E-2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14.093316519546029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61.468000000000011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60.909200000000006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60.350400000000008</v>
      </c>
    </row>
    <row r="20" spans="1:16" x14ac:dyDescent="0.25">
      <c r="O20" s="81">
        <v>1.07</v>
      </c>
      <c r="P20" s="81">
        <f t="shared" si="1"/>
        <v>59.79160000000001</v>
      </c>
    </row>
    <row r="21" spans="1:16" x14ac:dyDescent="0.25">
      <c r="O21" s="81">
        <v>1.06</v>
      </c>
      <c r="P21" s="81">
        <f t="shared" si="1"/>
        <v>59.232800000000005</v>
      </c>
    </row>
    <row r="22" spans="1:16" x14ac:dyDescent="0.25">
      <c r="O22" s="81">
        <v>1.05</v>
      </c>
      <c r="P22" s="81">
        <f t="shared" si="1"/>
        <v>58.674000000000007</v>
      </c>
    </row>
    <row r="23" spans="1:16" x14ac:dyDescent="0.25">
      <c r="O23" s="81">
        <v>1.04</v>
      </c>
      <c r="P23" s="81">
        <f t="shared" si="1"/>
        <v>58.115200000000002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57.556400000000004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56.997600000000006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56.438800000000001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55.88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55.321200000000005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54.7624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54.203600000000002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53.644800000000004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53.085999999999999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52.527200000000001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51.968400000000003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51.409600000000005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50.850800000000007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50.292000000000002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32.33</v>
      </c>
      <c r="R4" s="495">
        <v>-3.0999999999999999E-3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6466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-269.07999999999993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-3.995201244825599E-2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3.093102381688834E-2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9.3170028818443793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35.563000000000002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35.239699999999999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34.916400000000003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34.5931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34.269799999999996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33.9465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33.623199999999997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33.299900000000001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32.976599999999998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32.653300000000002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32.006699999999995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31.683399999999999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31.360099999999999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31.036799999999996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30.713499999999996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30.390199999999997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30.0669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29.743600000000001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29.420300000000001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29.096999999999998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198.14</v>
      </c>
      <c r="R4" s="495">
        <v>-4.1999999999999997E-3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3962.7999999999997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1234.630000000001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1091.6000000000008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0.38018946781833424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2.523468254769355E-3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28.883381924198247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217.95400000000001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215.9726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213.99119999999999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212.00979999999998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210.0284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208.047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206.06559999999999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204.08419999999998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202.1028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200.12139999999999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198.14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196.15859999999998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194.17719999999997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192.19579999999999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2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190.21439999999998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188.23299999999998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186.25159999999997</v>
      </c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0.93</v>
      </c>
      <c r="P42" s="81">
        <f t="shared" si="6"/>
        <v>184.27019999999999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182.28880000000001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180.3074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178.32599999999999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169.59989999999999</v>
      </c>
      <c r="R4" s="495">
        <v>8.3999999999999995E-3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11023.993499999999</v>
      </c>
    </row>
    <row r="6" spans="1:21" x14ac:dyDescent="0.25">
      <c r="B6" s="735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629.84349999999722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629.84349999999722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6.0595960227627768E-2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7.547174261305579E-3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186.55989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184.863891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183.16789199999999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181.47189299999999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179.77589399999999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178.07989499999999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176.38389599999999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174.68789699999999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172.99189799999999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171.29589899999999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169.59989999999999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167.90390099999999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166.20790199999999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164.51190299999999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162.81590399999999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161.11990499999999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159.42390599999999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157.72790699999999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156.03190799999999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154.33590899999999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152.63990999999999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8" activePane="bottomLeft" state="frozen"/>
      <selection activeCell="A2" sqref="A2"/>
      <selection pane="bottomLeft" activeCell="R46" sqref="R46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63.91</v>
      </c>
      <c r="R4" s="495">
        <v>-5.0000000000000001E-3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19173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-816.65000000000146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-816.65000000000146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-4.0853641759610669E-2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2.5035205758097326E-2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10.741176470588236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1052</v>
      </c>
      <c r="Q14" s="29">
        <v>43226</v>
      </c>
      <c r="T14" s="1">
        <v>43242</v>
      </c>
      <c r="U14" t="s">
        <v>1088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70.301000000000002</v>
      </c>
      <c r="V22" s="134"/>
    </row>
    <row r="23" spans="1:22" x14ac:dyDescent="0.25">
      <c r="O23" s="81">
        <v>1.0900000000000001</v>
      </c>
      <c r="P23" s="81">
        <f t="shared" ref="P23:P42" si="2">O23*$Q$4</f>
        <v>69.661900000000003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69.022800000000004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68.383700000000005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67.744600000000005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67.105499999999992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66.466399999999993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65.827299999999994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65.188199999999995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64.549099999999996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63.91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63.270899999999997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62.631799999999998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61.992699999999992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61.353599999999993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60.714499999999994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60.075399999999995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59.436300000000003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58.797199999999997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58.158099999999997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57.518999999999998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72">
        <v>43161</v>
      </c>
      <c r="C2" s="4">
        <v>50</v>
      </c>
      <c r="D2" s="3">
        <v>38.78</v>
      </c>
      <c r="E2" s="3">
        <v>0</v>
      </c>
      <c r="F2" s="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30.801100000000005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45.029899999999998</v>
      </c>
      <c r="R4" s="495">
        <v>1.72E-2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4502.99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3080.1100000000006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1422.8799999999992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1422.8799999999992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0.46195752749090097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3.0646303900297357E-2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10.234068181818181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49.532890000000002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150</v>
      </c>
      <c r="I18" s="18"/>
      <c r="J18" s="18"/>
      <c r="K18" s="18">
        <f>SUM(K2:K5)</f>
        <v>6706.8899999999994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49.082591000000001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5817</v>
      </c>
      <c r="G19" s="343"/>
      <c r="H19" s="343">
        <f>SumByColor($A$19,H2:H17)</f>
        <v>150</v>
      </c>
      <c r="I19" s="343"/>
      <c r="J19" s="343"/>
      <c r="K19" s="344">
        <f>SumByColor($A$19,K2:K17)</f>
        <v>6707</v>
      </c>
      <c r="L19" s="343"/>
      <c r="M19" s="344">
        <f>SumByColor($A$19,M2:M17)</f>
        <v>69</v>
      </c>
      <c r="O19" s="81">
        <v>1.08</v>
      </c>
      <c r="P19" s="81">
        <f t="shared" si="2"/>
        <v>48.632292</v>
      </c>
    </row>
    <row r="20" spans="1:16" x14ac:dyDescent="0.25">
      <c r="O20" s="81">
        <v>1.07</v>
      </c>
      <c r="P20" s="81">
        <f t="shared" si="2"/>
        <v>48.181992999999999</v>
      </c>
    </row>
    <row r="21" spans="1:16" x14ac:dyDescent="0.25">
      <c r="O21" s="81">
        <v>1.06</v>
      </c>
      <c r="P21" s="81">
        <f t="shared" si="2"/>
        <v>47.731693999999997</v>
      </c>
    </row>
    <row r="22" spans="1:16" x14ac:dyDescent="0.25">
      <c r="O22" s="81">
        <v>1.05</v>
      </c>
      <c r="P22" s="81">
        <f t="shared" si="2"/>
        <v>47.281394999999996</v>
      </c>
    </row>
    <row r="23" spans="1:16" x14ac:dyDescent="0.25">
      <c r="O23" s="81">
        <v>1.04</v>
      </c>
      <c r="P23" s="81">
        <f t="shared" si="2"/>
        <v>46.831096000000002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46.380797000000001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45.930498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45.480198999999999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45.029899999999998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44.579600999999997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44.129301999999996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3" si="9">C30*(E30-D30)</f>
        <v>1119.9450000000006</v>
      </c>
      <c r="G30" s="39">
        <f t="shared" ref="G30:G33" si="10">D30*C30</f>
        <v>5537.0549999999994</v>
      </c>
      <c r="H30" s="222">
        <f t="shared" ref="H30:H33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43.679002999999994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43.228703999999993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42.778404999999999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42.328105999999998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41.877806999999997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41.427508000000003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40.977209000000002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40.526910000000001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56.98</v>
      </c>
      <c r="R4" s="495">
        <v>7.1000000000000004E-3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-736.75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-736.75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-0.11449551264617895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4.387504387504388E-2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15.034300791556728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62.678000000000004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62.108200000000004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61.538400000000003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60.968600000000002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60.398800000000001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59.829000000000001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59.2592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58.689399999999999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58.119599999999998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57.549799999999998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56.98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56.410199999999996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55.840399999999995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55.270599999999995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54.700799999999994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54.130999999999993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53.561199999999992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52.991399999999999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52.421599999999998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51.851799999999997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51.281999999999996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827.94000000000051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827.94000000000051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178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118.09990000000001</v>
      </c>
      <c r="R4" s="495">
        <v>-9.1999999999999998E-3</v>
      </c>
      <c r="T4" s="772">
        <v>43193</v>
      </c>
      <c r="U4" s="30" t="s">
        <v>980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11809.99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-1348.380000000001</v>
      </c>
      <c r="R7">
        <v>50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-1348.380000000001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-0.10247317866878654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4.4030519924233638E-3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13.700684454756383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129.90989000000002</v>
      </c>
    </row>
    <row r="20" spans="1:16" x14ac:dyDescent="0.25">
      <c r="O20" s="81">
        <v>1.0900000000000001</v>
      </c>
      <c r="P20" s="81">
        <f t="shared" ref="P20:P39" si="1">O20*$Q$4</f>
        <v>128.728891</v>
      </c>
    </row>
    <row r="21" spans="1:16" x14ac:dyDescent="0.25">
      <c r="O21" s="81">
        <v>1.08</v>
      </c>
      <c r="P21" s="81">
        <f t="shared" si="1"/>
        <v>127.54789200000002</v>
      </c>
    </row>
    <row r="22" spans="1:16" x14ac:dyDescent="0.25">
      <c r="O22" s="81">
        <v>1.07</v>
      </c>
      <c r="P22" s="81">
        <f t="shared" si="1"/>
        <v>126.36689300000002</v>
      </c>
    </row>
    <row r="23" spans="1:16" x14ac:dyDescent="0.25">
      <c r="O23" s="81">
        <v>1.06</v>
      </c>
      <c r="P23" s="81">
        <f t="shared" si="1"/>
        <v>125.18589400000002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124.004895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122.823896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121.642897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120.46189800000001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119.28089900000001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118.09990000000001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116.91890100000001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115.73790200000001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114.55690300000001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113.37590400000001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112.19490500000001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111.01390599999999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109.83290700000001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108.65190800000001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107.47090900000001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106.28991000000001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248.63</v>
      </c>
      <c r="R4" s="495">
        <v>1.8E-3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7458.9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553.78000000000065</v>
      </c>
      <c r="R7">
        <v>20</v>
      </c>
    </row>
    <row r="8" spans="1:21" x14ac:dyDescent="0.25">
      <c r="B8" s="735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553.78000000000065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8.0198461431517584E-2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273.49299999999999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271.00670000000002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268.5204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266.03410000000002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263.5478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261.06150000000002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258.5752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256.08890000000002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253.6026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251.1163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248.63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246.1437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243.6574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241.1711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238.6848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236.1985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233.7122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231.2259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228.7396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226.2533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223.767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71.27</v>
      </c>
      <c r="R4" s="495">
        <v>-6.7000000000000002E-3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2850.7999999999997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157.19999999999982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157.19999999999982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5.8360558360558284E-2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1.3469903185070858E-2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20.07605633802817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78.397000000000006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77.684300000000007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76.971599999999995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76.258899999999997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75.546199999999999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74.833500000000001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74.120800000000003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73.408100000000005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72.695399999999992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71.982699999999994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71.27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70.557299999999998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69.8446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69.131899999999987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68.419199999999989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67.706499999999991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66.993799999999993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66.281099999999995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65.568399999999997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64.855699999999999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64.143000000000001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7"/>
      <c r="Y1" s="731" t="s">
        <v>765</v>
      </c>
      <c r="Z1" s="731" t="s">
        <v>721</v>
      </c>
      <c r="AA1" s="731" t="s">
        <v>942</v>
      </c>
      <c r="AB1" s="731" t="s">
        <v>941</v>
      </c>
      <c r="AC1" s="731" t="s">
        <v>1080</v>
      </c>
      <c r="AD1" s="707"/>
      <c r="AE1" s="707"/>
    </row>
    <row r="2" spans="1:31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08" t="s">
        <v>766</v>
      </c>
      <c r="Y2" s="730">
        <v>42948</v>
      </c>
      <c r="Z2" s="730">
        <v>43039</v>
      </c>
      <c r="AA2" s="730">
        <v>43150</v>
      </c>
      <c r="AB2" s="730"/>
      <c r="AC2" s="730"/>
      <c r="AD2" s="676"/>
      <c r="AE2" s="676"/>
    </row>
    <row r="3" spans="1:31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Y3" s="676"/>
      <c r="Z3" s="676"/>
      <c r="AA3" s="676"/>
      <c r="AB3" s="676"/>
      <c r="AC3" s="676"/>
      <c r="AD3" s="676"/>
      <c r="AE3" s="676"/>
    </row>
    <row r="4" spans="1:31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28.05</v>
      </c>
      <c r="R4" s="494">
        <v>3.5999999999999999E-3</v>
      </c>
      <c r="X4" s="710" t="s">
        <v>733</v>
      </c>
      <c r="Y4" s="714">
        <v>320</v>
      </c>
      <c r="Z4" s="714">
        <v>310</v>
      </c>
      <c r="AA4" s="714">
        <v>320</v>
      </c>
      <c r="AB4" s="714"/>
      <c r="AC4" s="714"/>
      <c r="AD4" s="676"/>
      <c r="AE4" s="676"/>
    </row>
    <row r="5" spans="1:31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11220</v>
      </c>
      <c r="X5" s="711" t="s">
        <v>726</v>
      </c>
      <c r="Y5" s="714">
        <v>340</v>
      </c>
      <c r="Z5" s="714">
        <v>330</v>
      </c>
      <c r="AA5" s="714">
        <v>350</v>
      </c>
      <c r="AB5" s="714"/>
      <c r="AC5" s="714"/>
      <c r="AD5" s="676"/>
      <c r="AE5" s="676"/>
    </row>
    <row r="6" spans="1:31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X6" s="712" t="s">
        <v>719</v>
      </c>
      <c r="Y6" s="714">
        <v>336</v>
      </c>
      <c r="Z6" s="728">
        <v>329</v>
      </c>
      <c r="AA6" s="728">
        <v>348</v>
      </c>
      <c r="AB6" s="728">
        <v>431</v>
      </c>
      <c r="AC6" s="728"/>
      <c r="AD6" s="676"/>
      <c r="AE6" s="676"/>
    </row>
    <row r="7" spans="1:31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5215.030000000017</v>
      </c>
      <c r="R7">
        <v>200</v>
      </c>
      <c r="V7" t="s">
        <v>985</v>
      </c>
      <c r="X7" s="712" t="s">
        <v>755</v>
      </c>
      <c r="Y7" s="714">
        <v>343</v>
      </c>
      <c r="Z7" s="714">
        <v>326</v>
      </c>
      <c r="AA7" s="714">
        <v>317</v>
      </c>
      <c r="AB7" s="714">
        <v>369</v>
      </c>
      <c r="AC7" s="714"/>
      <c r="AD7" s="676"/>
      <c r="AE7" s="676"/>
    </row>
    <row r="8" spans="1:31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3762.7700000000186</v>
      </c>
      <c r="X8" s="712" t="s">
        <v>727</v>
      </c>
      <c r="Y8" s="714">
        <v>2.2999999999999998</v>
      </c>
      <c r="Z8" s="714">
        <v>2.2000000000000002</v>
      </c>
      <c r="AA8" s="714">
        <v>2.2999999999999998</v>
      </c>
      <c r="AB8" s="714">
        <v>1.9</v>
      </c>
      <c r="AC8" s="714">
        <v>2.1</v>
      </c>
      <c r="AD8" s="676"/>
      <c r="AE8" s="676"/>
    </row>
    <row r="9" spans="1:31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0.50458011889133469</v>
      </c>
      <c r="X9" s="712" t="s">
        <v>728</v>
      </c>
      <c r="Y9" s="714">
        <v>2.6</v>
      </c>
      <c r="Z9" s="714">
        <v>2.5</v>
      </c>
      <c r="AA9" s="714">
        <v>2.6</v>
      </c>
      <c r="AB9" s="714">
        <v>2.2000000000000002</v>
      </c>
      <c r="AC9" s="714">
        <v>2.4</v>
      </c>
      <c r="AD9" s="676"/>
      <c r="AE9" s="676"/>
    </row>
    <row r="10" spans="1:31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2" t="s">
        <v>745</v>
      </c>
      <c r="Y10" s="714">
        <v>2.6</v>
      </c>
      <c r="Z10" s="728">
        <v>2.1</v>
      </c>
      <c r="AA10" s="728">
        <v>2.5</v>
      </c>
      <c r="AB10" s="836">
        <v>1.9</v>
      </c>
      <c r="AC10" s="836"/>
      <c r="AD10" s="676"/>
      <c r="AE10" s="676"/>
    </row>
    <row r="11" spans="1:31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3.5650623885918006E-3</v>
      </c>
      <c r="R11">
        <f>0.025</f>
        <v>2.5000000000000001E-2</v>
      </c>
      <c r="V11" t="s">
        <v>1079</v>
      </c>
      <c r="X11" s="676"/>
      <c r="Y11" s="714"/>
      <c r="Z11" s="676"/>
      <c r="AA11" s="676"/>
      <c r="AB11" s="676"/>
      <c r="AC11" s="676"/>
      <c r="AD11" s="676"/>
      <c r="AE11" s="676"/>
    </row>
    <row r="12" spans="1:31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X12" s="712" t="s">
        <v>722</v>
      </c>
      <c r="Y12" s="714"/>
      <c r="Z12" s="719">
        <v>7.0000000000000007E-2</v>
      </c>
      <c r="AA12" s="719" t="s">
        <v>767</v>
      </c>
      <c r="AB12" s="732" t="s">
        <v>945</v>
      </c>
      <c r="AC12" s="839" t="s">
        <v>946</v>
      </c>
      <c r="AD12" s="676"/>
      <c r="AE12" s="676"/>
    </row>
    <row r="13" spans="1:31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20.035714285714288</v>
      </c>
      <c r="X13" s="712" t="s">
        <v>729</v>
      </c>
      <c r="Y13" s="714"/>
      <c r="Z13" s="719">
        <v>0.09</v>
      </c>
      <c r="AA13" s="719"/>
      <c r="AB13" s="732" t="s">
        <v>946</v>
      </c>
      <c r="AC13" s="839" t="s">
        <v>1081</v>
      </c>
      <c r="AD13" s="676"/>
      <c r="AE13" s="676"/>
    </row>
    <row r="14" spans="1:31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2" t="s">
        <v>753</v>
      </c>
      <c r="Y14" s="720">
        <v>0.08</v>
      </c>
      <c r="Z14" s="838">
        <f>Z17/Z22</f>
        <v>8.3854818523153948E-2</v>
      </c>
      <c r="AA14" s="729">
        <f t="shared" ref="AA14" si="4">AA17/AA22</f>
        <v>0.13300000000000001</v>
      </c>
      <c r="AB14" s="729">
        <f>AB17/AB22</f>
        <v>6.5819861431870672E-2</v>
      </c>
      <c r="AC14" s="729"/>
      <c r="AD14" s="676"/>
      <c r="AE14" s="676"/>
    </row>
    <row r="15" spans="1:31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2" t="s">
        <v>723</v>
      </c>
      <c r="Y15" s="714"/>
      <c r="Z15" s="676"/>
      <c r="AA15" s="676"/>
      <c r="AB15" s="676"/>
      <c r="AC15" s="676"/>
      <c r="AD15" s="676"/>
      <c r="AE15" s="676"/>
    </row>
    <row r="16" spans="1:31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2" t="s">
        <v>724</v>
      </c>
      <c r="Y16" s="714"/>
      <c r="Z16" s="676"/>
      <c r="AA16" s="676"/>
      <c r="AB16" s="676"/>
      <c r="AC16" s="676"/>
      <c r="AD16" s="676"/>
      <c r="AE16" s="676"/>
    </row>
    <row r="17" spans="1:31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30.855000000000004</v>
      </c>
      <c r="X17" s="712" t="s">
        <v>940</v>
      </c>
      <c r="Y17" s="714">
        <v>76</v>
      </c>
      <c r="Z17" s="424">
        <v>67</v>
      </c>
      <c r="AA17" s="424">
        <v>133</v>
      </c>
      <c r="AB17" s="424">
        <v>57</v>
      </c>
      <c r="AC17" s="424"/>
      <c r="AD17" s="676"/>
      <c r="AE17" s="676"/>
    </row>
    <row r="18" spans="1:31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30.574500000000004</v>
      </c>
      <c r="X18" s="676"/>
      <c r="Y18" s="714"/>
      <c r="Z18" s="676"/>
      <c r="AA18" s="676"/>
      <c r="AB18" s="676"/>
      <c r="AC18" s="676"/>
      <c r="AD18" s="676"/>
      <c r="AE18" s="676"/>
    </row>
    <row r="19" spans="1:31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30.294000000000004</v>
      </c>
      <c r="X19" s="712" t="s">
        <v>734</v>
      </c>
      <c r="Y19" s="717" t="s">
        <v>737</v>
      </c>
      <c r="Z19" s="712" t="s">
        <v>737</v>
      </c>
      <c r="AA19" s="712" t="s">
        <v>737</v>
      </c>
      <c r="AB19" s="712"/>
      <c r="AC19" s="712"/>
      <c r="AD19" s="676"/>
      <c r="AE19" s="676"/>
    </row>
    <row r="20" spans="1:31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30.013500000000004</v>
      </c>
      <c r="X20" s="712" t="s">
        <v>735</v>
      </c>
      <c r="Y20" s="719">
        <v>0.84</v>
      </c>
      <c r="Z20" s="729">
        <v>0.8</v>
      </c>
      <c r="AA20" s="729">
        <v>0.79</v>
      </c>
      <c r="AB20" s="729"/>
      <c r="AC20" s="729"/>
      <c r="AD20" s="676"/>
      <c r="AE20" s="676"/>
    </row>
    <row r="21" spans="1:31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29.733000000000001</v>
      </c>
      <c r="X21" s="712" t="s">
        <v>755</v>
      </c>
      <c r="Y21" s="719">
        <v>0.82</v>
      </c>
      <c r="Z21" s="719">
        <v>0.84</v>
      </c>
      <c r="AA21" s="719">
        <v>0.84</v>
      </c>
      <c r="AB21" s="719"/>
      <c r="AC21" s="719"/>
      <c r="AD21" s="676"/>
      <c r="AE21" s="676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29.452500000000001</v>
      </c>
      <c r="X22" s="718" t="s">
        <v>752</v>
      </c>
      <c r="Y22" s="714">
        <v>975</v>
      </c>
      <c r="Z22" s="424">
        <v>799</v>
      </c>
      <c r="AA22" s="424">
        <v>1000</v>
      </c>
      <c r="AB22" s="424">
        <v>866</v>
      </c>
      <c r="AC22" s="424"/>
      <c r="AD22" s="676"/>
      <c r="AE22" s="676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29.172000000000001</v>
      </c>
      <c r="X23" s="676"/>
      <c r="Y23" s="714"/>
      <c r="Z23" s="676"/>
      <c r="AA23" s="676"/>
      <c r="AB23" s="676"/>
      <c r="AC23" s="676"/>
      <c r="AD23" s="676"/>
      <c r="AE23" s="676"/>
    </row>
    <row r="24" spans="1:31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28.891500000000001</v>
      </c>
      <c r="X24" s="709" t="s">
        <v>718</v>
      </c>
      <c r="Y24" s="714"/>
      <c r="Z24" s="676"/>
      <c r="AA24" s="676"/>
      <c r="AB24" s="676"/>
      <c r="AC24" s="676"/>
      <c r="AD24" s="676"/>
      <c r="AE24" s="676"/>
    </row>
    <row r="25" spans="1:31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28.611000000000001</v>
      </c>
      <c r="X25" s="710" t="s">
        <v>730</v>
      </c>
      <c r="Y25" s="714">
        <v>170</v>
      </c>
      <c r="Z25" s="714">
        <v>165</v>
      </c>
      <c r="AA25" s="714">
        <v>175</v>
      </c>
      <c r="AB25" s="714"/>
      <c r="AC25" s="714"/>
      <c r="AD25" s="676"/>
      <c r="AE25" s="676"/>
    </row>
    <row r="26" spans="1:31" x14ac:dyDescent="0.25">
      <c r="C26" s="4"/>
      <c r="O26" s="81">
        <v>1.01</v>
      </c>
      <c r="P26" s="81">
        <f t="shared" si="5"/>
        <v>28.330500000000001</v>
      </c>
      <c r="X26" s="711" t="s">
        <v>731</v>
      </c>
      <c r="Y26" s="714">
        <v>185</v>
      </c>
      <c r="Z26" s="714">
        <v>180</v>
      </c>
      <c r="AA26" s="714">
        <v>195</v>
      </c>
      <c r="AB26" s="714"/>
      <c r="AC26" s="714"/>
      <c r="AD26" s="676"/>
      <c r="AE26" s="676"/>
    </row>
    <row r="27" spans="1:31" x14ac:dyDescent="0.25">
      <c r="O27" s="81">
        <v>1</v>
      </c>
      <c r="P27" s="81">
        <f t="shared" si="5"/>
        <v>28.05</v>
      </c>
      <c r="X27" s="712" t="s">
        <v>719</v>
      </c>
      <c r="Y27" s="714">
        <v>179</v>
      </c>
      <c r="Z27" s="728">
        <v>182</v>
      </c>
      <c r="AA27" s="728">
        <v>188</v>
      </c>
      <c r="AB27" s="728">
        <v>239</v>
      </c>
      <c r="AC27" s="728"/>
      <c r="AD27" s="676"/>
      <c r="AE27" s="676"/>
    </row>
    <row r="28" spans="1:31" x14ac:dyDescent="0.25">
      <c r="O28" s="81">
        <v>0.99</v>
      </c>
      <c r="P28" s="81">
        <f t="shared" si="5"/>
        <v>27.769500000000001</v>
      </c>
      <c r="X28" s="712" t="s">
        <v>755</v>
      </c>
      <c r="Y28" s="714">
        <v>178</v>
      </c>
      <c r="Z28" s="714">
        <v>160</v>
      </c>
      <c r="AA28" s="714">
        <v>169</v>
      </c>
      <c r="AB28" s="714">
        <v>210</v>
      </c>
      <c r="AC28" s="714"/>
      <c r="AD28" s="676"/>
      <c r="AE28" s="676"/>
    </row>
    <row r="29" spans="1:31" x14ac:dyDescent="0.25">
      <c r="O29" s="81">
        <v>0.98</v>
      </c>
      <c r="P29" s="81">
        <f t="shared" si="5"/>
        <v>27.489000000000001</v>
      </c>
      <c r="X29" s="712" t="s">
        <v>727</v>
      </c>
      <c r="Y29" s="714">
        <v>2</v>
      </c>
      <c r="Z29" s="714">
        <v>1.9</v>
      </c>
      <c r="AA29" s="714">
        <v>1.9</v>
      </c>
      <c r="AB29" s="714">
        <v>1.7</v>
      </c>
      <c r="AC29" s="714">
        <v>2.1</v>
      </c>
      <c r="AD29" s="676"/>
      <c r="AE29" s="676"/>
    </row>
    <row r="30" spans="1:31" x14ac:dyDescent="0.25">
      <c r="O30" s="81">
        <v>0.97</v>
      </c>
      <c r="P30" s="81">
        <f t="shared" si="5"/>
        <v>27.208500000000001</v>
      </c>
      <c r="X30" s="712" t="s">
        <v>728</v>
      </c>
      <c r="Y30" s="714">
        <v>2.2999999999999998</v>
      </c>
      <c r="Z30" s="714">
        <v>2.2000000000000002</v>
      </c>
      <c r="AA30" s="714">
        <v>2.2000000000000002</v>
      </c>
      <c r="AB30" s="714">
        <v>2</v>
      </c>
      <c r="AC30" s="714">
        <v>2.4</v>
      </c>
      <c r="AD30" s="676"/>
      <c r="AE30" s="676"/>
    </row>
    <row r="31" spans="1:31" x14ac:dyDescent="0.25">
      <c r="O31" s="81">
        <v>0.96</v>
      </c>
      <c r="P31" s="81">
        <f t="shared" si="5"/>
        <v>26.928000000000001</v>
      </c>
      <c r="X31" s="712" t="s">
        <v>720</v>
      </c>
      <c r="Y31" s="714">
        <v>2.2000000000000002</v>
      </c>
      <c r="Z31" s="728">
        <v>2.2000000000000002</v>
      </c>
      <c r="AA31" s="728">
        <v>2.2000000000000002</v>
      </c>
      <c r="AB31" s="836">
        <v>1.7</v>
      </c>
      <c r="AC31" s="836"/>
      <c r="AD31" s="676"/>
      <c r="AE31" s="676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26.647500000000001</v>
      </c>
      <c r="X32" s="676"/>
      <c r="Y32" s="714"/>
      <c r="Z32" s="676"/>
      <c r="AA32" s="676"/>
      <c r="AB32" s="676"/>
      <c r="AC32" s="676"/>
      <c r="AD32" s="676"/>
      <c r="AE32" s="676"/>
    </row>
    <row r="33" spans="1:31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5"/>
        <v>26.367000000000001</v>
      </c>
      <c r="X33" s="712" t="s">
        <v>722</v>
      </c>
      <c r="Y33" s="714"/>
      <c r="Z33" s="719">
        <v>0.15</v>
      </c>
      <c r="AA33" s="732" t="s">
        <v>768</v>
      </c>
      <c r="AB33" s="732" t="s">
        <v>943</v>
      </c>
      <c r="AC33" s="732" t="s">
        <v>943</v>
      </c>
      <c r="AD33" s="676"/>
      <c r="AE33" s="676"/>
    </row>
    <row r="34" spans="1:31" x14ac:dyDescent="0.25">
      <c r="O34" s="81">
        <v>0.93</v>
      </c>
      <c r="P34" s="81">
        <f t="shared" si="5"/>
        <v>26.086500000000001</v>
      </c>
      <c r="X34" s="712" t="s">
        <v>729</v>
      </c>
      <c r="Y34" s="714"/>
      <c r="Z34" s="719">
        <v>0.18</v>
      </c>
      <c r="AA34" s="719"/>
      <c r="AB34" s="732" t="s">
        <v>944</v>
      </c>
      <c r="AC34" s="732" t="s">
        <v>944</v>
      </c>
      <c r="AD34" s="676"/>
      <c r="AE34" s="676"/>
    </row>
    <row r="35" spans="1:31" x14ac:dyDescent="0.25">
      <c r="O35" s="81">
        <v>0.92</v>
      </c>
      <c r="P35" s="81">
        <f t="shared" si="5"/>
        <v>25.806000000000001</v>
      </c>
      <c r="X35" s="712" t="s">
        <v>753</v>
      </c>
      <c r="Y35" s="719">
        <v>0.23</v>
      </c>
      <c r="Z35" s="729">
        <f>Z38/Z42</f>
        <v>0.20886075949367089</v>
      </c>
      <c r="AA35" s="729">
        <f>AA38/AA42</f>
        <v>0.22983870967741934</v>
      </c>
      <c r="AB35" s="729">
        <f>AB38/AB42</f>
        <v>0.15841584158415842</v>
      </c>
      <c r="AC35" s="729"/>
      <c r="AD35" s="676"/>
      <c r="AE35" s="676"/>
    </row>
    <row r="36" spans="1:31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5"/>
        <v>25.525500000000001</v>
      </c>
      <c r="X36" s="712" t="s">
        <v>723</v>
      </c>
      <c r="Y36" s="714"/>
      <c r="Z36" s="676"/>
      <c r="AA36" s="676"/>
      <c r="AB36" s="676"/>
      <c r="AC36" s="676"/>
      <c r="AD36" s="676"/>
      <c r="AE36" s="676"/>
    </row>
    <row r="37" spans="1:31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25.245000000000001</v>
      </c>
      <c r="X37" s="712" t="s">
        <v>724</v>
      </c>
      <c r="Y37" s="714"/>
      <c r="Z37" s="676"/>
      <c r="AA37" s="676"/>
      <c r="AB37" s="676"/>
      <c r="AC37" s="676"/>
      <c r="AD37" s="676"/>
      <c r="AE37" s="676"/>
    </row>
    <row r="38" spans="1:31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X38" s="712" t="s">
        <v>754</v>
      </c>
      <c r="Y38" s="714">
        <v>110</v>
      </c>
      <c r="Z38" s="424">
        <v>99</v>
      </c>
      <c r="AA38" s="424">
        <v>114</v>
      </c>
      <c r="AB38" s="424">
        <v>64</v>
      </c>
      <c r="AC38" s="424"/>
      <c r="AD38" s="676"/>
      <c r="AE38" s="676"/>
    </row>
    <row r="39" spans="1:31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X39" s="712" t="s">
        <v>734</v>
      </c>
      <c r="Y39" s="717" t="s">
        <v>746</v>
      </c>
      <c r="Z39" s="712" t="s">
        <v>737</v>
      </c>
      <c r="AA39" s="712" t="s">
        <v>769</v>
      </c>
      <c r="AB39" s="712"/>
      <c r="AC39" s="712"/>
      <c r="AD39" s="676"/>
      <c r="AE39" s="676"/>
    </row>
    <row r="40" spans="1:31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X40" s="712" t="s">
        <v>735</v>
      </c>
      <c r="Y40" s="719">
        <v>0.93</v>
      </c>
      <c r="Z40" s="729">
        <v>0.87</v>
      </c>
      <c r="AA40" s="729">
        <v>0.87</v>
      </c>
      <c r="AB40" s="729"/>
      <c r="AC40" s="729"/>
      <c r="AD40" s="676"/>
      <c r="AE40" s="676"/>
    </row>
    <row r="41" spans="1:31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X41" s="676"/>
      <c r="Y41" s="714"/>
      <c r="Z41" s="676"/>
      <c r="AA41" s="676"/>
      <c r="AB41" s="676"/>
      <c r="AC41" s="676"/>
      <c r="AD41" s="676"/>
      <c r="AE41" s="676"/>
    </row>
    <row r="42" spans="1:31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18" t="s">
        <v>752</v>
      </c>
      <c r="Y42" s="714">
        <v>468</v>
      </c>
      <c r="Z42" s="424">
        <v>474</v>
      </c>
      <c r="AA42" s="424">
        <v>496</v>
      </c>
      <c r="AB42" s="424">
        <v>404</v>
      </c>
      <c r="AC42" s="424"/>
      <c r="AD42" s="676"/>
      <c r="AE42" s="676"/>
    </row>
    <row r="43" spans="1:31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6"/>
      <c r="Y43" s="714"/>
      <c r="Z43" s="676"/>
      <c r="AA43" s="676"/>
      <c r="AB43" s="676"/>
      <c r="AC43" s="676"/>
      <c r="AD43" s="676"/>
      <c r="AE43" s="676"/>
    </row>
    <row r="44" spans="1:31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09" t="s">
        <v>1082</v>
      </c>
      <c r="Y44" s="714"/>
      <c r="Z44" s="676"/>
      <c r="AA44" s="676"/>
      <c r="AB44" s="676"/>
      <c r="AC44" s="676"/>
      <c r="AD44" s="676"/>
      <c r="AE44" s="676"/>
    </row>
    <row r="45" spans="1:31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2" t="s">
        <v>727</v>
      </c>
      <c r="Y45" s="714">
        <v>1.4</v>
      </c>
      <c r="Z45" s="714">
        <v>2.2999999999999998</v>
      </c>
      <c r="AA45" s="714">
        <v>1.5</v>
      </c>
      <c r="AB45" s="714">
        <v>1.3</v>
      </c>
      <c r="AC45" s="714">
        <v>2</v>
      </c>
      <c r="AD45" s="676"/>
      <c r="AE45" s="676"/>
    </row>
    <row r="46" spans="1:31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X46" s="712" t="s">
        <v>728</v>
      </c>
      <c r="Y46" s="714">
        <v>1.7</v>
      </c>
      <c r="Z46" s="714">
        <v>2.6</v>
      </c>
      <c r="AA46" s="714">
        <v>1.8</v>
      </c>
      <c r="AB46" s="714">
        <v>1.6</v>
      </c>
      <c r="AC46" s="714">
        <v>2.2999999999999998</v>
      </c>
      <c r="AD46" s="676"/>
      <c r="AE46" s="676"/>
    </row>
    <row r="47" spans="1:31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X47" s="712" t="s">
        <v>720</v>
      </c>
      <c r="Y47" s="714">
        <v>1.6</v>
      </c>
      <c r="Z47" s="728">
        <v>2.5</v>
      </c>
      <c r="AA47" s="728">
        <v>1.9</v>
      </c>
      <c r="AB47" s="837">
        <v>1.6</v>
      </c>
      <c r="AC47" s="837"/>
      <c r="AD47" s="676"/>
      <c r="AE47" s="676"/>
    </row>
    <row r="48" spans="1:31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X48" s="676"/>
      <c r="Y48" s="714"/>
      <c r="Z48" s="676"/>
      <c r="AA48" s="676"/>
      <c r="AB48" s="676"/>
      <c r="AC48" s="676"/>
      <c r="AD48" s="676"/>
      <c r="AE48" s="676"/>
    </row>
    <row r="49" spans="1:31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X49" s="712" t="s">
        <v>725</v>
      </c>
      <c r="Y49" s="714">
        <v>20</v>
      </c>
      <c r="Z49" s="712" t="s">
        <v>760</v>
      </c>
      <c r="AA49" s="717">
        <v>20</v>
      </c>
      <c r="AB49" s="717">
        <v>25</v>
      </c>
      <c r="AC49" s="717">
        <v>20</v>
      </c>
      <c r="AD49" s="676"/>
      <c r="AE49" s="676"/>
    </row>
    <row r="50" spans="1:31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X50" s="712" t="s">
        <v>732</v>
      </c>
      <c r="Y50" s="714"/>
      <c r="Z50" s="676"/>
      <c r="AA50" s="676"/>
      <c r="AB50" s="717">
        <v>35</v>
      </c>
      <c r="AC50" s="717">
        <v>30</v>
      </c>
      <c r="AD50" s="676"/>
      <c r="AE50" s="676"/>
    </row>
    <row r="51" spans="1:31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X51" s="712" t="s">
        <v>756</v>
      </c>
      <c r="Y51" s="714">
        <v>24</v>
      </c>
      <c r="Z51" s="728">
        <v>25</v>
      </c>
      <c r="AA51" s="728">
        <v>24</v>
      </c>
      <c r="AB51" s="728">
        <v>37</v>
      </c>
      <c r="AC51" s="728"/>
      <c r="AD51" s="676"/>
      <c r="AE51" s="676"/>
    </row>
    <row r="52" spans="1:31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X52" s="709"/>
      <c r="Y52" s="715"/>
      <c r="Z52" s="676"/>
      <c r="AA52" s="676"/>
      <c r="AB52" s="676"/>
      <c r="AC52" s="676"/>
      <c r="AD52" s="676"/>
      <c r="AE52" s="676"/>
    </row>
    <row r="53" spans="1:31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X53" s="712" t="s">
        <v>754</v>
      </c>
      <c r="Y53" s="716">
        <v>39</v>
      </c>
      <c r="Z53" s="424">
        <v>64</v>
      </c>
      <c r="AA53" s="424">
        <v>45</v>
      </c>
      <c r="AB53" s="424">
        <f>AB51*AB47</f>
        <v>59.2</v>
      </c>
      <c r="AC53" s="424"/>
      <c r="AD53" s="676"/>
      <c r="AE53" s="676"/>
    </row>
    <row r="54" spans="1:31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X54" s="712" t="s">
        <v>757</v>
      </c>
      <c r="Y54" s="721">
        <f>Y53/Y57</f>
        <v>6.6895368782161235E-2</v>
      </c>
      <c r="Z54" s="721">
        <f>Z53/Z57</f>
        <v>6.8743286788399569E-2</v>
      </c>
      <c r="AA54" s="721">
        <f>AA53/AA57</f>
        <v>6.311360448807854E-2</v>
      </c>
      <c r="AB54" s="721">
        <f>AB53/AB57</f>
        <v>8.9022556390977448E-2</v>
      </c>
      <c r="AC54" s="721"/>
      <c r="AD54" s="676"/>
      <c r="AE54" s="676"/>
    </row>
    <row r="55" spans="1:31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X55" s="712" t="s">
        <v>758</v>
      </c>
      <c r="Y55" s="714">
        <v>356</v>
      </c>
      <c r="Z55" s="728">
        <v>366</v>
      </c>
      <c r="AA55" s="728">
        <v>370</v>
      </c>
      <c r="AB55" s="728">
        <v>420</v>
      </c>
      <c r="AC55" s="728"/>
      <c r="AD55" s="676"/>
      <c r="AE55" s="676"/>
    </row>
    <row r="56" spans="1:31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X56" s="722" t="s">
        <v>759</v>
      </c>
      <c r="Y56" s="714">
        <v>374</v>
      </c>
      <c r="Z56" s="714">
        <v>380</v>
      </c>
      <c r="AA56" s="714">
        <v>354</v>
      </c>
      <c r="AB56" s="714">
        <v>375</v>
      </c>
      <c r="AC56" s="714"/>
      <c r="AD56" s="676"/>
      <c r="AE56" s="676"/>
    </row>
    <row r="57" spans="1:31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X57" s="718" t="s">
        <v>752</v>
      </c>
      <c r="Y57" s="716">
        <v>583</v>
      </c>
      <c r="Z57" s="424">
        <v>931</v>
      </c>
      <c r="AA57" s="424">
        <v>713</v>
      </c>
      <c r="AB57" s="424">
        <v>665</v>
      </c>
      <c r="AC57" s="424"/>
      <c r="AD57" s="676"/>
      <c r="AE57" s="676"/>
    </row>
    <row r="58" spans="1:31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X58" s="712"/>
      <c r="Y58" s="716"/>
      <c r="Z58" s="676"/>
      <c r="AA58" s="676"/>
      <c r="AB58" s="676"/>
      <c r="AC58" s="676"/>
      <c r="AD58" s="676"/>
      <c r="AE58" s="676"/>
    </row>
    <row r="59" spans="1:31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2"/>
      <c r="Y59" s="716"/>
      <c r="Z59" s="676"/>
      <c r="AA59" s="676"/>
      <c r="AB59" s="676"/>
      <c r="AC59" s="676"/>
      <c r="AD59" s="676"/>
      <c r="AE59" s="676"/>
    </row>
    <row r="60" spans="1:31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3"/>
      <c r="Y60" s="716"/>
      <c r="Z60" s="676"/>
      <c r="AA60" s="676"/>
      <c r="AB60" s="676"/>
      <c r="AC60" s="676"/>
      <c r="AD60" s="676"/>
      <c r="AE60" s="676"/>
    </row>
    <row r="61" spans="1:31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X61" s="712"/>
      <c r="Y61" s="716"/>
      <c r="Z61" s="676"/>
      <c r="AA61" s="676"/>
      <c r="AB61" s="676"/>
      <c r="AC61" s="676"/>
      <c r="AD61" s="676"/>
      <c r="AE61" s="676"/>
    </row>
    <row r="62" spans="1:31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X62" s="713" t="s">
        <v>750</v>
      </c>
      <c r="Y62" s="716">
        <v>95</v>
      </c>
      <c r="Z62" s="676">
        <v>213.9</v>
      </c>
      <c r="AA62" s="676">
        <v>127.1</v>
      </c>
      <c r="AB62" s="676">
        <v>80.7</v>
      </c>
      <c r="AC62" s="676"/>
      <c r="AD62" s="676"/>
      <c r="AE62" s="676"/>
    </row>
    <row r="63" spans="1:31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X63" s="713" t="s">
        <v>748</v>
      </c>
      <c r="Y63" s="716">
        <v>97</v>
      </c>
      <c r="Z63" s="676">
        <v>227.5</v>
      </c>
      <c r="AA63" s="676">
        <v>-429.8</v>
      </c>
      <c r="AB63" s="676">
        <v>42.3</v>
      </c>
      <c r="AC63" s="676"/>
      <c r="AD63" s="676"/>
      <c r="AE63" s="676"/>
    </row>
    <row r="64" spans="1:31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3" t="s">
        <v>747</v>
      </c>
      <c r="Y64" s="716">
        <v>0.28000000000000003</v>
      </c>
      <c r="Z64" s="676">
        <v>0.65</v>
      </c>
      <c r="AA64" s="676">
        <v>-1.23</v>
      </c>
      <c r="AB64" s="676"/>
      <c r="AC64" s="676"/>
      <c r="AD64" s="676"/>
      <c r="AE64" s="676"/>
    </row>
    <row r="65" spans="1:31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X65" s="713" t="s">
        <v>947</v>
      </c>
      <c r="Y65" s="716"/>
      <c r="Z65" s="676"/>
      <c r="AA65" s="676">
        <v>0.34</v>
      </c>
      <c r="AB65" s="676">
        <v>0.11</v>
      </c>
      <c r="AC65" s="676"/>
      <c r="AD65" s="676"/>
      <c r="AE65" s="676"/>
    </row>
    <row r="66" spans="1:31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X66" s="713" t="s">
        <v>749</v>
      </c>
      <c r="Y66" s="716">
        <v>1.8</v>
      </c>
      <c r="Z66" s="676">
        <v>1.98</v>
      </c>
      <c r="AA66" s="676">
        <v>2.09</v>
      </c>
      <c r="AB66" s="676">
        <v>1.93</v>
      </c>
      <c r="AC66" s="676"/>
      <c r="AD66" s="676"/>
      <c r="AE66" s="676"/>
    </row>
    <row r="67" spans="1:31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X67" s="713"/>
      <c r="Y67" s="716"/>
      <c r="Z67" s="676"/>
      <c r="AA67" s="676"/>
      <c r="AB67" s="676"/>
      <c r="AC67" s="676"/>
      <c r="AD67" s="676"/>
      <c r="AE67" s="676"/>
    </row>
    <row r="68" spans="1:31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837</v>
      </c>
      <c r="J68" s="39"/>
      <c r="K68" s="39">
        <v>2972</v>
      </c>
      <c r="L68" s="39"/>
      <c r="X68" s="713" t="s">
        <v>751</v>
      </c>
      <c r="Y68" s="716">
        <v>661</v>
      </c>
      <c r="Z68" s="676">
        <v>726.4</v>
      </c>
      <c r="AA68" s="676">
        <v>2194.4</v>
      </c>
      <c r="AB68" s="676">
        <v>703.1</v>
      </c>
      <c r="AC68" s="676"/>
      <c r="AD68" s="676"/>
      <c r="AE68" s="676"/>
    </row>
    <row r="69" spans="1:31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X69" s="713" t="s">
        <v>1083</v>
      </c>
      <c r="Y69" s="716">
        <v>3800</v>
      </c>
      <c r="Z69" s="676">
        <v>3720</v>
      </c>
      <c r="AA69" s="676">
        <v>4878.1000000000004</v>
      </c>
      <c r="AB69" s="676">
        <v>4823.1000000000004</v>
      </c>
      <c r="AC69" s="676"/>
      <c r="AD69" s="676"/>
      <c r="AE69" s="676"/>
    </row>
    <row r="70" spans="1:31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X70" s="712"/>
      <c r="Y70" s="716"/>
      <c r="Z70" s="676"/>
      <c r="AA70" s="676"/>
      <c r="AB70" s="676"/>
      <c r="AC70" s="676"/>
      <c r="AD70" s="676"/>
      <c r="AE70" s="676"/>
    </row>
    <row r="71" spans="1:31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X71" s="712"/>
      <c r="Y71" s="716"/>
      <c r="Z71" s="676"/>
      <c r="AA71" s="676"/>
      <c r="AB71" s="676"/>
      <c r="AC71" s="676"/>
      <c r="AD71" s="676"/>
      <c r="AE71" s="676"/>
    </row>
    <row r="72" spans="1:31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X72" s="712"/>
      <c r="Y72" s="716"/>
      <c r="Z72" s="676"/>
      <c r="AA72" s="676"/>
      <c r="AB72" s="676"/>
      <c r="AC72" s="676"/>
      <c r="AD72" s="676"/>
      <c r="AE72" s="676"/>
    </row>
    <row r="73" spans="1:31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2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87.739900000000006</v>
      </c>
      <c r="R4" s="495">
        <v>2.0999999999999999E-3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8773.99</v>
      </c>
      <c r="T5" s="1">
        <v>43121</v>
      </c>
      <c r="U5" t="s">
        <v>911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116.03000000000065</v>
      </c>
      <c r="R7">
        <v>60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116.03000000000065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1.3401540316656656E-2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2.5985896952241794E-2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18.432752100840339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96.513890000000018</v>
      </c>
      <c r="W19" s="134"/>
    </row>
    <row r="20" spans="1:23" x14ac:dyDescent="0.25">
      <c r="O20" s="81">
        <v>1.0900000000000001</v>
      </c>
      <c r="P20" s="81">
        <f t="shared" ref="P20:P39" si="0">O20*$Q$4</f>
        <v>95.636491000000007</v>
      </c>
      <c r="W20" s="134"/>
    </row>
    <row r="21" spans="1:23" x14ac:dyDescent="0.25">
      <c r="O21" s="81">
        <v>1.08</v>
      </c>
      <c r="P21" s="81">
        <f t="shared" si="0"/>
        <v>94.75909200000001</v>
      </c>
      <c r="W21" s="134"/>
    </row>
    <row r="22" spans="1:23" x14ac:dyDescent="0.25">
      <c r="O22" s="81">
        <v>1.07</v>
      </c>
      <c r="P22" s="81">
        <f t="shared" si="0"/>
        <v>93.881693000000013</v>
      </c>
      <c r="W22" s="134"/>
    </row>
    <row r="23" spans="1:23" x14ac:dyDescent="0.25">
      <c r="O23" s="81">
        <v>1.06</v>
      </c>
      <c r="P23" s="81">
        <f t="shared" si="0"/>
        <v>93.004294000000016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92.126895000000005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91.249496000000008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90.372097000000011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89.494698000000014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88.617299000000003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87.739900000000006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86.862501000000009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85.985101999999998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85.107703000000001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84.230304000000004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83.352905000000007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82.475505999999996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81.598107000000013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80.720708000000002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79.843309000000005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78.965910000000008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</row>
    <row r="3" spans="1:23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</row>
    <row r="4" spans="1:23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21.279900000000001</v>
      </c>
      <c r="R4" s="495">
        <v>-2.4299999999999999E-2</v>
      </c>
      <c r="U4" t="s">
        <v>1029</v>
      </c>
      <c r="W4" s="134"/>
    </row>
    <row r="5" spans="1:23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12767.94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</row>
    <row r="7" spans="1:23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-4714.6500000000033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-4714.6500000000033</v>
      </c>
      <c r="T8" s="1">
        <v>43121</v>
      </c>
      <c r="U8" t="s">
        <v>910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-0.26967686138037911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4.8872410114709185E-2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</row>
    <row r="13" spans="1:23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983</v>
      </c>
      <c r="Q13">
        <f>Q4/(1.65+1.75)*2</f>
        <v>12.517588235294118</v>
      </c>
      <c r="U13" t="s">
        <v>1073</v>
      </c>
      <c r="W13" s="134"/>
    </row>
    <row r="14" spans="1:23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1075</v>
      </c>
      <c r="Q14" s="29">
        <v>43226</v>
      </c>
      <c r="U14" t="s">
        <v>1074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1087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23.407890000000002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23.195091000000001</v>
      </c>
      <c r="W20" s="134"/>
    </row>
    <row r="21" spans="1:23" x14ac:dyDescent="0.25">
      <c r="O21" s="81">
        <v>1.08</v>
      </c>
      <c r="P21" s="81">
        <f t="shared" si="3"/>
        <v>22.982292000000005</v>
      </c>
      <c r="W21" s="134"/>
    </row>
    <row r="22" spans="1:23" x14ac:dyDescent="0.25">
      <c r="O22" s="81">
        <v>1.07</v>
      </c>
      <c r="P22" s="81">
        <f t="shared" si="3"/>
        <v>22.769493000000004</v>
      </c>
      <c r="W22" s="134"/>
    </row>
    <row r="23" spans="1:23" x14ac:dyDescent="0.25">
      <c r="O23" s="81">
        <v>1.06</v>
      </c>
      <c r="P23" s="81">
        <f t="shared" si="3"/>
        <v>22.556694000000004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3"/>
        <v>22.343895000000003</v>
      </c>
      <c r="W24" s="134"/>
    </row>
    <row r="25" spans="1:23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2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22.131096000000003</v>
      </c>
      <c r="W25" s="134"/>
    </row>
    <row r="26" spans="1:23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2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21.918297000000003</v>
      </c>
      <c r="W26" s="134"/>
    </row>
    <row r="27" spans="1:23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2">
        <f t="shared" ref="H27" si="12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3"/>
        <v>21.705498000000002</v>
      </c>
      <c r="W27" s="134"/>
    </row>
    <row r="28" spans="1:23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2">
        <f t="shared" ref="H28:H35" si="15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3"/>
        <v>21.492699000000002</v>
      </c>
      <c r="W28" s="134"/>
    </row>
    <row r="29" spans="1:23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2">
        <f t="shared" si="15"/>
        <v>1.1146277693683806E-2</v>
      </c>
      <c r="I29" s="39"/>
      <c r="J29" s="39"/>
      <c r="K29" s="39"/>
      <c r="L29" s="155"/>
      <c r="O29" s="81">
        <v>1</v>
      </c>
      <c r="P29" s="81">
        <f t="shared" si="3"/>
        <v>21.279900000000001</v>
      </c>
      <c r="W29" s="134"/>
    </row>
    <row r="30" spans="1:23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2">
        <f t="shared" si="15"/>
        <v>-8.4335975842039015E-3</v>
      </c>
      <c r="I30" s="39"/>
      <c r="J30" s="39"/>
      <c r="K30" s="39"/>
      <c r="L30" s="155"/>
      <c r="O30" s="81">
        <v>0.99</v>
      </c>
      <c r="P30" s="81">
        <f t="shared" si="3"/>
        <v>21.067101000000001</v>
      </c>
      <c r="W30" s="134"/>
    </row>
    <row r="31" spans="1:23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2">
        <f t="shared" si="15"/>
        <v>-4.5415743271612963E-2</v>
      </c>
      <c r="I31" s="39"/>
      <c r="J31" s="39"/>
      <c r="K31" s="39"/>
      <c r="L31" s="155"/>
      <c r="O31" s="81">
        <v>0.98</v>
      </c>
      <c r="P31" s="81">
        <f t="shared" si="3"/>
        <v>20.854302000000001</v>
      </c>
      <c r="W31" s="134"/>
    </row>
    <row r="32" spans="1:23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2">
        <f t="shared" si="15"/>
        <v>-0.29200940070505282</v>
      </c>
      <c r="I32" s="39"/>
      <c r="J32" s="39"/>
      <c r="K32" s="39"/>
      <c r="L32" s="155"/>
      <c r="O32" s="81">
        <v>0.97</v>
      </c>
      <c r="P32" s="81">
        <f t="shared" si="3"/>
        <v>20.641503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2">
        <f t="shared" si="15"/>
        <v>-0.2475803933812051</v>
      </c>
      <c r="I33" s="39"/>
      <c r="J33" s="39"/>
      <c r="K33" s="39"/>
      <c r="L33" s="155"/>
      <c r="O33" s="81">
        <v>0.96</v>
      </c>
      <c r="P33" s="81">
        <f t="shared" si="3"/>
        <v>20.428704</v>
      </c>
      <c r="W33" s="134"/>
    </row>
    <row r="34" spans="1:23" x14ac:dyDescent="0.25">
      <c r="B34" s="184">
        <v>43160</v>
      </c>
      <c r="C34" s="421">
        <v>600</v>
      </c>
      <c r="D34" s="846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2">
        <f t="shared" si="15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3"/>
        <v>20.215904999999999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2">
        <f t="shared" si="15"/>
        <v>-0.24878360150303502</v>
      </c>
      <c r="I35" s="39"/>
      <c r="J35" s="39"/>
      <c r="K35" s="39"/>
      <c r="L35" s="155"/>
      <c r="O35" s="81">
        <v>0.94</v>
      </c>
      <c r="P35" s="81">
        <f t="shared" si="3"/>
        <v>20.003105999999999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2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19.790307000000002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2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19.577508000000002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2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19.364709000000001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6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2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19.151910000000001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2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2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2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2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22">C44*(E44-D44)</f>
        <v>-3443.5999999999995</v>
      </c>
      <c r="G44" s="39">
        <f t="shared" ref="G44:G47" si="23">D44*C44</f>
        <v>12947.6</v>
      </c>
      <c r="H44" s="222">
        <f t="shared" ref="H44:H47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2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2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6">
        <v>29.14</v>
      </c>
      <c r="E47" s="39">
        <v>22.1</v>
      </c>
      <c r="F47" s="39">
        <f t="shared" si="22"/>
        <v>-4223.9999999999991</v>
      </c>
      <c r="G47" s="39">
        <f t="shared" si="23"/>
        <v>17484</v>
      </c>
      <c r="H47" s="222">
        <f t="shared" si="24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273.36009999999999</v>
      </c>
      <c r="R4" s="475">
        <v>2.8E-3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13668.004999999999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1009.0149999999958</v>
      </c>
      <c r="R7">
        <v>30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848.18499999999585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6.6162005394771198E-2</v>
      </c>
      <c r="AA9" s="225"/>
      <c r="AD9" s="225"/>
    </row>
    <row r="10" spans="1:30" ht="12.75" customHeight="1" x14ac:dyDescent="0.25">
      <c r="B10" s="47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300.69611000000003</v>
      </c>
      <c r="R18" s="81"/>
    </row>
    <row r="19" spans="1:30" x14ac:dyDescent="0.25">
      <c r="P19" s="81">
        <v>1.0900000000000001</v>
      </c>
      <c r="Q19" s="81">
        <f t="shared" ref="Q19:Q38" si="3">P19*$Q$4</f>
        <v>297.96250900000001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295.22890799999999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292.49530700000003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289.761706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287.02810499999998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284.29450400000002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281.560903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278.82730199999997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276.09370100000001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273.36009999999999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270.62649899999997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267.892898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265.15929699999998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262.42569599999996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259.69209499999999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256.95849399999997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254.22489300000001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251.49129199999999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248.75769099999999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246.02409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50.723583333333345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56.179900000000004</v>
      </c>
      <c r="R4" s="475">
        <v>1.67E-2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6741.5880000000006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>C6*D6+E6</f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6086.8300000000017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2259.3380000000006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654.7579999999989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0.10756962162570644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2.7767938355176852E-2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12.429181415929206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61.79789000000001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17268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61.236091000000009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0"/>
        <v>60.674292000000008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0"/>
        <v>60.112493000000008</v>
      </c>
      <c r="W20" s="2"/>
      <c r="X20" s="134"/>
    </row>
    <row r="21" spans="1:33" x14ac:dyDescent="0.25">
      <c r="P21" s="81">
        <v>1.06</v>
      </c>
      <c r="Q21" s="81">
        <f t="shared" si="0"/>
        <v>59.550694000000007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0"/>
        <v>58.988895000000007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0"/>
        <v>58.427096000000006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2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57.865297000000005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2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57.303498000000005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2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56.741699000000004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2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56.179900000000004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2">
        <f t="shared" ref="H28" si="15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0"/>
        <v>55.618101000000003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2">
        <f t="shared" ref="H29" si="18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0"/>
        <v>55.056302000000002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2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54.494503000000002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2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53.932704000000001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2">
        <f t="shared" ref="H32" si="27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0"/>
        <v>53.370905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2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52.809106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2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52.247307000000006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2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51.685508000000006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2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51.123709000000005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2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50.561910000000005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2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2">
        <f t="shared" ref="H39" si="48">(E39-D39)/D39</f>
        <v>5.7647088422393016E-2</v>
      </c>
      <c r="I39" s="841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49">C40*(E40-D40)</f>
        <v>319.44000000000017</v>
      </c>
      <c r="G40" s="39">
        <f t="shared" ref="G40" si="50">D40*C40</f>
        <v>10524.56</v>
      </c>
      <c r="H40" s="222">
        <f t="shared" ref="H40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2">C41*(E41-D41)</f>
        <v>544.36800000000005</v>
      </c>
      <c r="G41" s="39">
        <f t="shared" ref="G41" si="53">D41*C41</f>
        <v>6086.8319999999994</v>
      </c>
      <c r="H41" s="222">
        <f t="shared" ref="H41" si="54">(E41-D41)/D41</f>
        <v>8.9433715272575307E-2</v>
      </c>
      <c r="I41" s="841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5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5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56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5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56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5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56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5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56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5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56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5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56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5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56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5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57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57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57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57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57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57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1">
    <cfRule type="expression" dxfId="642" priority="41">
      <formula>F24&gt;0</formula>
    </cfRule>
    <cfRule type="expression" dxfId="641" priority="42">
      <formula>F24&lt;0</formula>
    </cfRule>
  </conditionalFormatting>
  <conditionalFormatting sqref="F24:F41">
    <cfRule type="expression" dxfId="640" priority="43">
      <formula>F24&gt;0</formula>
    </cfRule>
    <cfRule type="expression" dxfId="639" priority="44">
      <formula>F24&lt;0</formula>
    </cfRule>
  </conditionalFormatting>
  <conditionalFormatting sqref="H24:H41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25.88</v>
      </c>
      <c r="R4" s="223">
        <v>-1.3299999999999999E-2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9834.4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-2977.6999999999921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-3052.7199999999921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-0.23688147545766577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3.5548686244204021E-2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9.6928838951310858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28.468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28.209200000000003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27.950400000000002</v>
      </c>
      <c r="U21" t="s">
        <v>922</v>
      </c>
    </row>
    <row r="22" spans="1:21" x14ac:dyDescent="0.25">
      <c r="O22" s="81">
        <v>1.07</v>
      </c>
      <c r="P22" s="81">
        <f t="shared" si="4"/>
        <v>27.691600000000001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27.4328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27.173999999999999</v>
      </c>
    </row>
    <row r="25" spans="1:21" x14ac:dyDescent="0.25">
      <c r="O25" s="81">
        <v>1.04</v>
      </c>
      <c r="P25" s="81">
        <f t="shared" si="4"/>
        <v>26.915199999999999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26.656400000000001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26.397600000000001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26.1388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25.88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25.621199999999998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25.362399999999997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25.103599999999997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24.844799999999999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24.585999999999999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24.327199999999998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24.0684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23.8096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23.550799999999999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23.291999999999998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" si="29">C59*(E59-D59)</f>
        <v>-2858.8539999999998</v>
      </c>
      <c r="G59" s="39">
        <f t="shared" ref="G59" si="30">D59*C59</f>
        <v>12887.054</v>
      </c>
      <c r="H59" s="223">
        <f t="shared" ref="H59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L60" s="193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53.399900000000002</v>
      </c>
      <c r="R4" s="494">
        <v>-2.2000000000000001E-3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5339.99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2033.8299999999967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835.35999999999967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0.18544475350916717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2.2846484731244815E-2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8.5576762820512826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58.73989000000001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58.205891000000008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57.671892000000007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57.137893000000005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56.603894000000004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56.069895000000002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55.535896000000001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55.001897000000007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54.467898000000005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53.933899000000004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53.399900000000002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52.865901000000001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52.331901999999999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51.797902999999998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51.263904000000004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50.729905000000002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50.195906000000001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49.661907000000006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49.127908000000005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48.593909000000004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48.059910000000002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21.149899999999999</v>
      </c>
      <c r="R4" s="475">
        <v>7.1000000000000004E-3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4229.9799999999996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865.78000000000429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580.80999999999949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0.15916222045012962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8.6326122448979579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23.264890000000001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23.053391000000001</v>
      </c>
      <c r="U18" t="s">
        <v>1095</v>
      </c>
    </row>
    <row r="19" spans="1:21" x14ac:dyDescent="0.25">
      <c r="O19" s="81">
        <v>1.08</v>
      </c>
      <c r="P19" s="81">
        <f t="shared" si="0"/>
        <v>22.841892000000001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22.630393000000002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22.418893999999998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22.207394999999998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21.995895999999998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21.784396999999998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21.572897999999999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21.361398999999999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21.149899999999999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20.938400999999999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20.726901999999999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20.515402999999999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20.303903999999999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20.092404999999999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19.880906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19.669407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19.457908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19.246409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19.03491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68.169899999999998</v>
      </c>
      <c r="R4" s="475">
        <v>5.0000000000000001E-3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3408.4949999999999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664.62499999998954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-145.50500000000056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-4.0941193021947257E-2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3.0512000164295387E-2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10.552616099071207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74.986890000000002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74.305191000000008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73.623491999999999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72.941793000000004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72.260093999999995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71.578395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70.896696000000006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70.214996999999997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69.533298000000002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68.851598999999993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68.169899999999998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67.488201000000004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66.806501999999995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66.124803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65.443103999999991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64.761404999999996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64.079706000000002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63.398007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62.716307999999998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62.034609000000003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61.352910000000001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42.29</v>
      </c>
      <c r="R4" s="475">
        <v>8.6E-3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6343.5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-1459.5099999999993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-1509.4599999999991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-0.19221541940873238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4.6346654055332233E-2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13.730519480519479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46.519000000000005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46.0961</v>
      </c>
    </row>
    <row r="20" spans="1:16" x14ac:dyDescent="0.25">
      <c r="H20" s="70"/>
      <c r="O20" s="81">
        <v>1.08</v>
      </c>
      <c r="P20" s="81">
        <f t="shared" si="2"/>
        <v>45.673200000000001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45.250300000000003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44.827400000000004</v>
      </c>
    </row>
    <row r="23" spans="1:16" x14ac:dyDescent="0.25">
      <c r="O23" s="81">
        <v>1.05</v>
      </c>
      <c r="P23" s="81">
        <f t="shared" si="2"/>
        <v>44.404499999999999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43.9816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43.558700000000002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43.135800000000003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42.712899999999998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42.29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41.867100000000001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41.444199999999995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41.021299999999997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40.598399999999998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40.1755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39.752599999999994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39.329700000000003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38.906800000000004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38.483899999999998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38.061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2018-05-24T02:28:23Z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