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" i="103" l="1"/>
  <c r="H34" i="103"/>
  <c r="G34" i="103"/>
  <c r="F18" i="88"/>
  <c r="C18" i="88"/>
  <c r="F50" i="88"/>
  <c r="H50" i="88"/>
  <c r="G50" i="88"/>
  <c r="K6" i="88"/>
  <c r="F230" i="25"/>
  <c r="H230" i="25"/>
  <c r="G230" i="25"/>
  <c r="F83" i="25"/>
  <c r="F152" i="51"/>
  <c r="G152" i="51"/>
  <c r="H152" i="51"/>
  <c r="F45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H19" i="88"/>
  <c r="K19" i="88"/>
  <c r="C19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2" i="84"/>
  <c r="H62" i="84"/>
  <c r="G62" i="84"/>
  <c r="K8" i="84"/>
  <c r="F65" i="81"/>
  <c r="H65" i="81"/>
  <c r="G65" i="81"/>
  <c r="K13" i="81"/>
  <c r="F39" i="47"/>
  <c r="H39" i="47"/>
  <c r="G39" i="47"/>
  <c r="K8" i="47"/>
  <c r="F37" i="99"/>
  <c r="H37" i="99"/>
  <c r="G37" i="99"/>
  <c r="K4" i="99"/>
  <c r="F39" i="101"/>
  <c r="H39" i="101"/>
  <c r="G39" i="101"/>
  <c r="K6" i="101"/>
  <c r="H18" i="101"/>
  <c r="F229" i="25"/>
  <c r="G229" i="25"/>
  <c r="H229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4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E9" i="86" l="1"/>
  <c r="AE39" i="51"/>
  <c r="AB15" i="88"/>
  <c r="AH17" i="86"/>
  <c r="AH49" i="5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H85" i="104"/>
  <c r="K85" i="104"/>
  <c r="M85" i="104"/>
  <c r="H19" i="104"/>
  <c r="F19" i="104"/>
  <c r="K19" i="104"/>
  <c r="C19" i="104"/>
  <c r="C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K19" i="103"/>
  <c r="F85" i="103"/>
  <c r="H19" i="103"/>
  <c r="H85" i="103"/>
  <c r="M85" i="103"/>
  <c r="F19" i="103"/>
  <c r="C19" i="103"/>
  <c r="K85" i="103"/>
  <c r="C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K19" i="102"/>
  <c r="C19" i="102"/>
  <c r="K85" i="102"/>
  <c r="M19" i="102"/>
  <c r="F85" i="102"/>
  <c r="F19" i="102"/>
  <c r="M85" i="102"/>
  <c r="C85" i="102"/>
  <c r="H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M85" i="99"/>
  <c r="M19" i="101"/>
  <c r="C19" i="100"/>
  <c r="M19" i="100"/>
  <c r="K85" i="99"/>
  <c r="M19" i="99"/>
  <c r="F19" i="100"/>
  <c r="F85" i="99"/>
  <c r="F85" i="100"/>
  <c r="F19" i="99"/>
  <c r="H85" i="99"/>
  <c r="F85" i="101"/>
  <c r="C19" i="101"/>
  <c r="C85" i="101"/>
  <c r="C85" i="99"/>
  <c r="M85" i="100"/>
  <c r="H19" i="101"/>
  <c r="H85" i="101"/>
  <c r="C19" i="99"/>
  <c r="K85" i="101"/>
  <c r="K19" i="99"/>
  <c r="H19" i="100"/>
  <c r="K85" i="100"/>
  <c r="H19" i="99"/>
  <c r="K19" i="101"/>
  <c r="C85" i="100"/>
  <c r="K19" i="100"/>
  <c r="M85" i="101"/>
  <c r="H85" i="100"/>
  <c r="F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8"/>
  <c r="K19" i="97"/>
  <c r="F19" i="98"/>
  <c r="H19" i="98"/>
  <c r="C85" i="97"/>
  <c r="K85" i="98"/>
  <c r="K85" i="97"/>
  <c r="M85" i="98"/>
  <c r="M19" i="97"/>
  <c r="H85" i="97"/>
  <c r="M85" i="97"/>
  <c r="F85" i="97"/>
  <c r="F19" i="97"/>
  <c r="F85" i="98"/>
  <c r="H85" i="98"/>
  <c r="M19" i="98"/>
  <c r="C19" i="98"/>
  <c r="C19" i="97"/>
  <c r="H19" i="97"/>
  <c r="K19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M19" i="96"/>
  <c r="C85" i="96"/>
  <c r="F19" i="96"/>
  <c r="H19" i="96"/>
  <c r="K85" i="96"/>
  <c r="K19" i="96"/>
  <c r="M85" i="96"/>
  <c r="C19" i="96"/>
  <c r="H85" i="96"/>
  <c r="F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K19" i="95"/>
  <c r="M85" i="95"/>
  <c r="F19" i="95"/>
  <c r="C19" i="95"/>
  <c r="M19" i="95"/>
  <c r="H85" i="95"/>
  <c r="F85" i="95"/>
  <c r="C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C19" i="94"/>
  <c r="M85" i="94"/>
  <c r="F85" i="94"/>
  <c r="C85" i="94"/>
  <c r="K85" i="94"/>
  <c r="H85" i="94"/>
  <c r="F19" i="94"/>
  <c r="K19" i="94"/>
  <c r="M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85" i="93"/>
  <c r="K19" i="93"/>
  <c r="H19" i="93"/>
  <c r="M19" i="93"/>
  <c r="C19" i="93"/>
  <c r="F19" i="93"/>
  <c r="C85" i="93"/>
  <c r="K85" i="93"/>
  <c r="F85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C19" i="92"/>
  <c r="H19" i="92"/>
  <c r="C85" i="92"/>
  <c r="C85" i="91"/>
  <c r="C19" i="91"/>
  <c r="M19" i="92"/>
  <c r="H85" i="92"/>
  <c r="K19" i="91"/>
  <c r="M19" i="91"/>
  <c r="K85" i="91"/>
  <c r="F19" i="92"/>
  <c r="H19" i="91"/>
  <c r="K19" i="92"/>
  <c r="M85" i="91"/>
  <c r="F85" i="92"/>
  <c r="F85" i="91"/>
  <c r="H85" i="91"/>
  <c r="F19" i="91"/>
  <c r="M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F19" i="90"/>
  <c r="C19" i="90"/>
  <c r="H85" i="90"/>
  <c r="K85" i="90"/>
  <c r="M19" i="90"/>
  <c r="F85" i="90"/>
  <c r="C85" i="90"/>
  <c r="M85" i="90"/>
  <c r="H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F19" i="89"/>
  <c r="C19" i="89"/>
  <c r="C85" i="89"/>
  <c r="M19" i="89"/>
  <c r="K85" i="89"/>
  <c r="H85" i="89"/>
  <c r="M85" i="89"/>
  <c r="H58" i="51"/>
  <c r="H19" i="89"/>
  <c r="K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H19" i="87"/>
  <c r="M85" i="87"/>
  <c r="F85" i="87"/>
  <c r="K85" i="87"/>
  <c r="H85" i="88"/>
  <c r="K19" i="87"/>
  <c r="C85" i="87"/>
  <c r="H85" i="87"/>
  <c r="F19" i="88"/>
  <c r="C85" i="88"/>
  <c r="F19" i="87"/>
  <c r="M19" i="87"/>
  <c r="M85" i="88"/>
  <c r="K85" i="88"/>
  <c r="C19" i="87"/>
  <c r="F8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M85" i="86"/>
  <c r="C19" i="86"/>
  <c r="H19" i="86"/>
  <c r="F19" i="86"/>
  <c r="H85" i="86"/>
  <c r="K85" i="86"/>
  <c r="C85" i="86"/>
  <c r="F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H24" i="46"/>
  <c r="M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K19" i="85"/>
  <c r="M85" i="85"/>
  <c r="K85" i="85"/>
  <c r="F85" i="85"/>
  <c r="F19" i="85"/>
  <c r="C85" i="85"/>
  <c r="C19" i="85"/>
  <c r="H85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8" i="84"/>
  <c r="K88" i="84"/>
  <c r="H88" i="84"/>
  <c r="F88" i="84"/>
  <c r="C88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M19" i="83"/>
  <c r="H89" i="84"/>
  <c r="C85" i="83"/>
  <c r="F19" i="84"/>
  <c r="C89" i="84"/>
  <c r="H19" i="83"/>
  <c r="M85" i="83"/>
  <c r="C19" i="83"/>
  <c r="F19" i="83"/>
  <c r="H19" i="84"/>
  <c r="K85" i="83"/>
  <c r="F89" i="84"/>
  <c r="K89" i="84"/>
  <c r="C19" i="84"/>
  <c r="K19" i="83"/>
  <c r="M89" i="84"/>
  <c r="F85" i="83"/>
  <c r="M19" i="84"/>
  <c r="O484" i="38" l="1"/>
  <c r="Z484" i="38"/>
  <c r="Q5" i="85"/>
  <c r="Q3" i="85"/>
  <c r="Q6" i="85" s="1"/>
  <c r="Q7" i="85"/>
  <c r="M70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H19" i="82"/>
  <c r="H85" i="82"/>
  <c r="F85" i="82"/>
  <c r="H18" i="74"/>
  <c r="K85" i="82"/>
  <c r="F19" i="82"/>
  <c r="M85" i="82"/>
  <c r="C85" i="82"/>
  <c r="C19" i="82"/>
  <c r="M19" i="82"/>
  <c r="M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78" i="75"/>
  <c r="C96" i="31"/>
  <c r="M96" i="31"/>
  <c r="H96" i="31"/>
  <c r="K78" i="75"/>
  <c r="F96" i="31"/>
  <c r="F78" i="75"/>
  <c r="H78" i="75"/>
  <c r="K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K19" i="64"/>
  <c r="H85" i="64"/>
  <c r="M85" i="64"/>
  <c r="H19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F24" i="81"/>
  <c r="F90" i="81"/>
  <c r="H90" i="81"/>
  <c r="K90" i="81"/>
  <c r="H24" i="81"/>
  <c r="M90" i="81"/>
  <c r="C90" i="81"/>
  <c r="M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K19" i="80"/>
  <c r="K85" i="80"/>
  <c r="H85" i="80"/>
  <c r="F19" i="80"/>
  <c r="M19" i="80"/>
  <c r="F85" i="80"/>
  <c r="C85" i="80"/>
  <c r="C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K65" i="79"/>
  <c r="K19" i="79"/>
  <c r="H65" i="79"/>
  <c r="C19" i="79"/>
  <c r="H19" i="79"/>
  <c r="M19" i="79"/>
  <c r="F65" i="79"/>
  <c r="C65" i="79"/>
  <c r="F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C85" i="78"/>
  <c r="F85" i="78"/>
  <c r="M19" i="78"/>
  <c r="K85" i="78"/>
  <c r="H85" i="78"/>
  <c r="M85" i="78"/>
  <c r="H19" i="78"/>
  <c r="C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H19" i="77"/>
  <c r="M89" i="77"/>
  <c r="C19" i="77"/>
  <c r="H89" i="77"/>
  <c r="F89" i="77"/>
  <c r="F19" i="77"/>
  <c r="C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K77" i="69"/>
  <c r="H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M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C93" i="68"/>
  <c r="F93" i="68"/>
  <c r="H93" i="68"/>
  <c r="K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C762" i="25"/>
  <c r="H762" i="25"/>
  <c r="K762" i="25"/>
  <c r="F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77" i="70"/>
  <c r="M51" i="54"/>
  <c r="K19" i="54"/>
  <c r="H19" i="41"/>
  <c r="F33" i="58"/>
  <c r="C19" i="3"/>
  <c r="H91" i="25"/>
  <c r="F63" i="66"/>
  <c r="F119" i="7"/>
  <c r="K19" i="59"/>
  <c r="H19" i="34"/>
  <c r="K23" i="57"/>
  <c r="M25" i="31"/>
  <c r="H19" i="53"/>
  <c r="F85" i="64"/>
  <c r="H23" i="17"/>
  <c r="H19" i="45"/>
  <c r="C19" i="50"/>
  <c r="C81" i="61"/>
  <c r="C99" i="45"/>
  <c r="K19" i="70"/>
  <c r="F156" i="49"/>
  <c r="M19" i="55"/>
  <c r="M81" i="61"/>
  <c r="F19" i="52"/>
  <c r="M19" i="59"/>
  <c r="K81" i="61"/>
  <c r="K23" i="17"/>
  <c r="K90" i="72"/>
  <c r="F30" i="40"/>
  <c r="M19" i="69"/>
  <c r="M30" i="49"/>
  <c r="K19" i="68"/>
  <c r="M19" i="3"/>
  <c r="H90" i="72"/>
  <c r="H86" i="53"/>
  <c r="H55" i="50"/>
  <c r="M19" i="66"/>
  <c r="K19" i="3"/>
  <c r="M23" i="57"/>
  <c r="C19" i="53"/>
  <c r="K67" i="60"/>
  <c r="K25" i="31"/>
  <c r="F19" i="60"/>
  <c r="K72" i="59"/>
  <c r="M58" i="51"/>
  <c r="C19" i="73"/>
  <c r="F58" i="51"/>
  <c r="F22" i="43"/>
  <c r="K19" i="41"/>
  <c r="F55" i="50"/>
  <c r="C19" i="66"/>
  <c r="F19" i="72"/>
  <c r="M156" i="49"/>
  <c r="H19" i="69"/>
  <c r="M451" i="17"/>
  <c r="H19" i="59"/>
  <c r="C30" i="49"/>
  <c r="F72" i="59"/>
  <c r="M65" i="71"/>
  <c r="K171" i="58"/>
  <c r="M19" i="68"/>
  <c r="C19" i="71"/>
  <c r="C156" i="49"/>
  <c r="C65" i="71"/>
  <c r="C451" i="17"/>
  <c r="C171" i="58"/>
  <c r="M65" i="63"/>
  <c r="F451" i="17"/>
  <c r="F86" i="53"/>
  <c r="C91" i="25"/>
  <c r="M30" i="40"/>
  <c r="K51" i="54"/>
  <c r="C19" i="69"/>
  <c r="C75" i="41"/>
  <c r="F19" i="59"/>
  <c r="K30" i="40"/>
  <c r="H19" i="71"/>
  <c r="K451" i="17"/>
  <c r="C51" i="54"/>
  <c r="H119" i="7"/>
  <c r="M19" i="54"/>
  <c r="F100" i="34"/>
  <c r="C23" i="57"/>
  <c r="C77" i="70"/>
  <c r="H30" i="49"/>
  <c r="H65" i="63"/>
  <c r="M72" i="59"/>
  <c r="M171" i="58"/>
  <c r="F19" i="50"/>
  <c r="C19" i="52"/>
  <c r="K100" i="34"/>
  <c r="F94" i="52"/>
  <c r="H67" i="60"/>
  <c r="M19" i="41"/>
  <c r="K213" i="57"/>
  <c r="C30" i="40"/>
  <c r="H19" i="52"/>
  <c r="F19" i="73"/>
  <c r="C119" i="7"/>
  <c r="K19" i="55"/>
  <c r="C213" i="57"/>
  <c r="F19" i="54"/>
  <c r="F19" i="45"/>
  <c r="H156" i="49"/>
  <c r="C19" i="41"/>
  <c r="K19" i="71"/>
  <c r="H213" i="57"/>
  <c r="F19" i="62"/>
  <c r="M94" i="52"/>
  <c r="M19" i="53"/>
  <c r="M19" i="70"/>
  <c r="M19" i="61"/>
  <c r="K119" i="7"/>
  <c r="K19" i="72"/>
  <c r="F19" i="64"/>
  <c r="C33" i="58"/>
  <c r="F19" i="3"/>
  <c r="M19" i="45"/>
  <c r="M75" i="41"/>
  <c r="H65" i="71"/>
  <c r="H19" i="62"/>
  <c r="M33" i="58"/>
  <c r="K156" i="49"/>
  <c r="H19" i="73"/>
  <c r="K19" i="62"/>
  <c r="H19" i="70"/>
  <c r="C19" i="59"/>
  <c r="H19" i="54"/>
  <c r="K18" i="74"/>
  <c r="H19" i="60"/>
  <c r="K86" i="53"/>
  <c r="F19" i="41"/>
  <c r="F65" i="71"/>
  <c r="M19" i="52"/>
  <c r="C23" i="17"/>
  <c r="M86" i="53"/>
  <c r="C19" i="63"/>
  <c r="F19" i="55"/>
  <c r="C86" i="53"/>
  <c r="M19" i="72"/>
  <c r="F51" i="54"/>
  <c r="H51" i="54"/>
  <c r="C94" i="52"/>
  <c r="H81" i="61"/>
  <c r="H33" i="58"/>
  <c r="M19" i="75"/>
  <c r="C19" i="60"/>
  <c r="F19" i="61"/>
  <c r="F25" i="31"/>
  <c r="H19" i="50"/>
  <c r="H94" i="52"/>
  <c r="F81" i="61"/>
  <c r="K63" i="66"/>
  <c r="C63" i="66"/>
  <c r="K19" i="34"/>
  <c r="F19" i="63"/>
  <c r="M67" i="60"/>
  <c r="F19" i="69"/>
  <c r="C19" i="54"/>
  <c r="K77" i="70"/>
  <c r="K19" i="75"/>
  <c r="M99" i="45"/>
  <c r="C19" i="70"/>
  <c r="H72" i="59"/>
  <c r="K19" i="50"/>
  <c r="C25" i="31"/>
  <c r="F18" i="74"/>
  <c r="M19" i="60"/>
  <c r="C19" i="72"/>
  <c r="C90" i="72"/>
  <c r="C100" i="34"/>
  <c r="M90" i="72"/>
  <c r="C55" i="50"/>
  <c r="H77" i="70"/>
  <c r="M19" i="63"/>
  <c r="C72" i="59"/>
  <c r="C19" i="45"/>
  <c r="K58" i="51"/>
  <c r="K19" i="63"/>
  <c r="H99" i="45"/>
  <c r="C19" i="62"/>
  <c r="H19" i="63"/>
  <c r="C67" i="60"/>
  <c r="K30" i="49"/>
  <c r="K19" i="53"/>
  <c r="F99" i="45"/>
  <c r="K55" i="50"/>
  <c r="M23" i="17"/>
  <c r="K65" i="63"/>
  <c r="M19" i="71"/>
  <c r="C19" i="34"/>
  <c r="K75" i="41"/>
  <c r="F90" i="72"/>
  <c r="F19" i="53"/>
  <c r="K19" i="61"/>
  <c r="M19" i="34"/>
  <c r="C19" i="75"/>
  <c r="H19" i="61"/>
  <c r="M19" i="50"/>
  <c r="F65" i="63"/>
  <c r="K94" i="52"/>
  <c r="M63" i="66"/>
  <c r="M213" i="57"/>
  <c r="K19" i="60"/>
  <c r="H100" i="34"/>
  <c r="H171" i="58"/>
  <c r="K19" i="66"/>
  <c r="H451" i="17"/>
  <c r="K19" i="69"/>
  <c r="F19" i="34"/>
  <c r="K65" i="71"/>
  <c r="M19" i="62"/>
  <c r="F91" i="25"/>
  <c r="F171" i="58"/>
  <c r="F77" i="70"/>
  <c r="C19" i="64"/>
  <c r="K19" i="45"/>
  <c r="K19" i="73"/>
  <c r="M19" i="73"/>
  <c r="F23" i="57"/>
  <c r="C65" i="63"/>
  <c r="H25" i="31"/>
  <c r="F19" i="70"/>
  <c r="F30" i="49"/>
  <c r="H19" i="66"/>
  <c r="K33" i="58"/>
  <c r="F19" i="68"/>
  <c r="C19" i="61"/>
  <c r="M55" i="50"/>
  <c r="H30" i="40"/>
  <c r="F213" i="57"/>
  <c r="H19" i="55"/>
  <c r="F23" i="17"/>
  <c r="F19" i="75"/>
  <c r="H19" i="72"/>
  <c r="K99" i="45"/>
  <c r="H63" i="66"/>
  <c r="K19" i="52"/>
  <c r="F67" i="60"/>
  <c r="M119" i="7"/>
  <c r="H19" i="75"/>
  <c r="H19" i="68"/>
  <c r="F19" i="71"/>
  <c r="F19" i="66"/>
  <c r="H19" i="3"/>
  <c r="C19" i="55"/>
  <c r="M100" i="34"/>
  <c r="F75" i="41"/>
  <c r="H75" i="41"/>
  <c r="C19" i="68"/>
  <c r="C85" i="64"/>
  <c r="V672" i="38" l="1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73" i="38" l="1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73" i="38" l="1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<sst xmlns="http://schemas.openxmlformats.org/spreadsheetml/2006/main" count="7610" uniqueCount="1147">
  <si>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</si>
  <si>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</si>
  <si>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</si>
  <si>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</si>
  <si>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</si>
  <si>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</si>
  <si>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</si>
  <si>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</si>
  <si>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</si>
  <si>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</si>
  <si>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</si>
  <si>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</si>
  <si>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</si>
  <si>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</si>
  <si>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</si>
  <si>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</si>
  <si>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</si>
  <si>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</si>
  <si>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</si>
  <si>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</si>
  <si>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</si>
  <si>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</si>
  <si>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</si>
  <si>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</si>
  <si>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</si>
  <si>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</si>
  <si>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</si>
  <si>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</si>
  <si>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</si>
  <si>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</si>
  <si>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</si>
  <si>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</si>
  <si>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</si>
  <si>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</si>
  <si>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</si>
  <si>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</si>
  <si>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</si>
  <si>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</si>
  <si>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</si>
  <si>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</si>
  <si>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</si>
  <si>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</si>
  <si>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</si>
  <si>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</si>
  <si>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</si>
  <si>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</si>
  <si>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</si>
  <si>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</si>
  <si>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</si>
  <si>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</si>
  <si>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</si>
  <si>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</si>
  <si>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</si>
  <si>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</si>
  <si>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</si>
  <si>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</si>
  <si>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</si>
  <si>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</si>
  <si>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</si>
  <si>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</si>
  <si>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</si>
  <si>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</si>
  <si>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</si>
  <si>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</si>
  <si>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</si>
  <si>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</si>
  <si>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</si>
  <si>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</si>
  <si>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</si>
  <si>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</si>
  <si>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</si>
  <si>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</si>
  <si>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</si>
  <si>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</si>
  <si>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</si>
  <si>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</si>
  <si>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</si>
  <si>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</si>
  <si>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</si>
  <si>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</si>
  <si>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</si>
  <si>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</si>
  <si>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</si>
  <si>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</si>
  <si>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</si>
  <si>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</si>
  <si>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</si>
  <si>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</si>
  <si>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</si>
  <si>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</si>
  <si>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</si>
  <si>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</si>
  <si>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</si>
  <si>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</si>
  <si>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</si>
  <si>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</si>
  <si>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</si>
  <si>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</si>
  <si>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</si>
  <si>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</si>
  <si>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</si>
  <si>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</si>
  <si>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</si>
  <si>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</si>
  <si>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</si>
  <si>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</si>
  <si>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</si>
  <si>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</si>
  <si>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</si>
  <si>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</si>
  <si>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</si>
  <si>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</si>
  <si>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</si>
  <si>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</si>
  <si>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</si>
  <si>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</si>
  <si>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</si>
  <si>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</si>
  <si>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</si>
  <si>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</si>
  <si>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</si>
  <si>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</si>
  <si>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</si>
  <si>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</si>
  <si>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</si>
  <si>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</si>
  <si>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</si>
  <si>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</si>
  <si>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</si>
  <si>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</si>
  <si>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</si>
  <si>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</si>
  <si>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</si>
  <si>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</si>
  <si>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</si>
  <si>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</si>
  <si>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</si>
  <si>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</si>
  <si>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</si>
  <si>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</si>
  <si>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</si>
  <si>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</si>
  <si>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</si>
  <si>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</si>
  <si>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</si>
  <si>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</si>
  <si>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</si>
  <si>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</si>
  <si>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</si>
  <si>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</si>
  <si>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</si>
  <si>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</si>
  <si>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</si>
  <si>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</si>
  <si>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</si>
  <si>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</si>
  <si>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</si>
  <si>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</si>
  <si>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</si>
  <si>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</si>
  <si>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</si>
  <si>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</si>
  <si>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</si>
  <si>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</si>
  <si>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</si>
  <si>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</si>
  <si>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</si>
  <si>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</si>
  <si>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</si>
  <si>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</si>
  <si>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</si>
  <si>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</si>
  <si>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</si>
  <si>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</si>
  <si>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</si>
  <si>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</si>
  <si>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</si>
  <si>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</si>
  <si>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</si>
  <si>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</si>
  <si>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</si>
  <si>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</si>
  <si>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</si>
  <si>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</si>
  <si>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</si>
  <si>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</si>
  <si>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</si>
  <si>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</si>
  <si>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</si>
  <si>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</si>
  <si>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</si>
  <si>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</si>
  <si>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</si>
  <si>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</si>
  <si>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</si>
  <si>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</si>
  <si>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</si>
  <si>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</si>
  <si>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</si>
  <si>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</si>
  <si>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</si>
  <si>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</si>
  <si>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</si>
  <si>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</si>
  <si>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</si>
  <si>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</si>
  <si>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</si>
  <si>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</si>
  <si>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</si>
  <si>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</si>
  <si>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</si>
  <si>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</si>
  <si>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</si>
  <si>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</si>
  <si>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</si>
  <si>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</si>
  <si>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</si>
  <si>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</si>
  <si>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</si>
  <si>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</si>
  <si>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</si>
  <si>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</si>
  <si>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</si>
  <si>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</si>
  <si>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</si>
  <si>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</si>
  <si>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</si>
  <si>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</si>
  <si>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</si>
  <si>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</si>
  <si>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</si>
  <si>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</si>
  <si>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</si>
  <si>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</si>
  <si>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</si>
  <si>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</si>
  <si>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</si>
  <si>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</si>
  <si>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</si>
  <si>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</si>
  <si>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</si>
  <si>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</si>
  <si>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</si>
  <si>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</si>
  <si>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</si>
  <si>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</si>
  <si>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</si>
  <si>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</si>
  <si>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</si>
  <si>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</si>
  <si>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</si>
  <si>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</si>
  <si>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</si>
  <si>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</si>
  <si>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</si>
  <si>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</si>
  <si>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</si>
  <si>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</si>
  <si>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</si>
  <si>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</si>
  <si>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</si>
  <si>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</si>
  <si>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</si>
  <si>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</si>
  <si>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</si>
  <si>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</si>
  <si>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</si>
  <si>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</si>
  <si>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</si>
  <si>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</si>
  <si>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</si>
  <si>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</si>
  <si>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</si>
  <si>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</si>
  <si>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</si>
  <si>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</si>
  <si>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</si>
  <si>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</si>
  <si>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</si>
  <si>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</si>
  <si>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</si>
  <si>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</si>
  <si>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</si>
  <si>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</si>
  <si>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</si>
  <si>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</si>
  <si>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</si>
  <si>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</si>
  <si>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</si>
  <si>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</si>
  <si>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</si>
  <si>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</si>
  <si>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</si>
  <si>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</si>
  <si>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</si>
  <si>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</si>
  <si>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</si>
  <si>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</si>
  <si>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</si>
  <si>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</si>
  <si>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</si>
  <si>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</si>
  <si>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</si>
  <si>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</si>
  <si>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</si>
  <si>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</si>
  <si>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</si>
  <si>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</si>
  <si>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</si>
  <si>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</si>
  <si>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</si>
  <si>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</si>
  <si>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</si>
  <si>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</si>
  <si>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</si>
  <si>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</si>
  <si>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</si>
  <si>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</si>
  <si>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</si>
  <si>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</si>
  <si>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</si>
  <si>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</si>
  <si>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</si>
  <si>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</si>
  <si>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</si>
  <si>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</si>
  <si>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</si>
  <si>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</si>
  <si>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</si>
  <si>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</si>
  <si>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</si>
  <si>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</si>
  <si>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</si>
  <si>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</si>
  <si>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</si>
  <si>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</si>
  <si>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</si>
  <si>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</si>
  <si>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</si>
  <si>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</si>
  <si>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</si>
  <si>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</si>
  <si>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</si>
  <si>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</si>
  <si>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</si>
  <si>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</si>
  <si>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</si>
  <si>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</si>
  <si>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</si>
  <si>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</si>
  <si>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</si>
  <si>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</si>
  <si>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</si>
  <si>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</si>
  <si>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</si>
  <si>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</si>
  <si>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</si>
  <si>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</si>
  <si>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</si>
  <si>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</si>
  <si>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</si>
  <si>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</si>
  <si>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</si>
  <si>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</si>
  <si>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</si>
  <si>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</si>
  <si>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</si>
  <si>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</si>
  <si>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</si>
  <si>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</si>
  <si>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</si>
  <si>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</si>
  <si>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</si>
  <si>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</si>
  <si>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</si>
  <si>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</si>
  <si>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</si>
  <si>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</si>
  <si>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</si>
  <si>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</si>
  <si>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</si>
  <si>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</si>
  <si>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</si>
  <si>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</si>
  <si>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</si>
  <si>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</si>
  <si>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</si>
  <si>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</si>
  <si>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</si>
  <si>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</si>
  <si>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</si>
  <si>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</si>
  <si>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</si>
  <si>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</si>
  <si>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</si>
  <si>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</si>
  <si>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</si>
  <si>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</si>
  <si>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</si>
  <si>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</si>
  <si>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</si>
  <si>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</si>
  <si>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</si>
  <si>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</si>
  <si>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</si>
  <si>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</si>
  <si>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</si>
  <si>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</si>
  <si>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</si>
  <si>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</si>
  <si>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</si>
  <si>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</si>
  <si>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</si>
  <si>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</si>
  <si>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</si>
  <si>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</si>
  <si>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</si>
  <si>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</si>
  <si>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</si>
  <si>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</si>
  <si>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</si>
  <si>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</si>
  <si>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</si>
  <si>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</si>
  <si>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</si>
  <si>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</si>
  <si>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</si>
  <si>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</si>
  <si>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</si>
  <si>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</si>
  <si>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</si>
  <si>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</si>
  <si>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</si>
  <si>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</si>
  <si>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</si>
  <si>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</si>
  <si>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</si>
  <si>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</si>
  <si>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</si>
  <si>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</si>
  <si>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</si>
  <si>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</si>
  <si>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</si>
  <si>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</si>
  <si>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</si>
  <si>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</si>
  <si>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</si>
  <si>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</si>
  <si>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</si>
  <si>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</si>
  <si>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</si>
  <si>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</si>
  <si>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</si>
  <si>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</si>
  <si>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</si>
  <si>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</si>
  <si>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</si>
  <si>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</si>
  <si>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</si>
  <si>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</si>
  <si>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</si>
  <si>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</si>
  <si>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</si>
  <si>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</si>
  <si>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</si>
  <si>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</si>
  <si>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</si>
  <si>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</si>
  <si>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</si>
  <si>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</si>
  <si>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</si>
  <si>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</si>
  <si>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</si>
  <si>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</si>
  <si>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</si>
  <si>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</si>
  <si>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</si>
  <si>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</si>
  <si>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</si>
  <si>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</si>
  <si>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</si>
  <si>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</si>
  <si>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</si>
  <si>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</si>
  <si>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</si>
  <si>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</si>
  <si>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</si>
  <si>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</si>
  <si>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</si>
  <si>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</si>
  <si>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</si>
  <si>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</si>
  <si>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</si>
  <si>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</si>
  <si>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</si>
  <si>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</si>
  <si>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</si>
  <si>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</si>
  <si>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</si>
  <si>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</si>
  <si>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</si>
  <si>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</si>
  <si>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</si>
  <si>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</si>
  <si>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</si>
  <si>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</si>
  <si>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</si>
  <si>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</si>
  <si>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</si>
  <si>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</si>
  <si>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</si>
  <si>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</si>
  <si>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</si>
  <si>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</si>
  <si>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</si>
  <si>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</si>
  <si>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</si>
  <si>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</si>
  <si>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</si>
  <si>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</si>
  <si>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</si>
  <si>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</si>
  <si>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</si>
  <si>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</si>
  <si>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</si>
  <si>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</si>
  <si>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</si>
  <si>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</si>
  <si>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</si>
  <si>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</si>
  <si>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</si>
  <si>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</si>
  <si>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</si>
  <si>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</si>
  <si>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</si>
  <si>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</si>
  <si>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</si>
  <si>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</si>
  <si>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</si>
  <si>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</si>
  <si>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</si>
  <si>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</si>
  <si>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</si>
  <si>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</si>
  <si>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</si>
  <si>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</si>
  <si>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</si>
  <si>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</si>
  <si>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</si>
  <si>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</si>
  <si>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</si>
  <si>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</si>
  <si>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</si>
  <si>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</si>
  <si>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</si>
  <si>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</si>
  <si>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</si>
  <si>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</si>
  <si>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</si>
  <si>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</si>
  <si>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</si>
  <si>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</si>
  <si>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</si>
  <si>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</si>
  <si>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</si>
  <si>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</si>
  <si>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</si>
  <si>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</si>
  <si>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</si>
  <si>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</si>
  <si>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</si>
  <si>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</si>
  <si>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</si>
  <si>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</si>
  <si>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</si>
  <si>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</si>
  <si>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</si>
  <si>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</si>
  <si>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</si>
  <si>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</si>
  <si>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</si>
  <si>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</si>
  <si>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</si>
  <si>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</si>
  <si>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</si>
  <si>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</si>
  <si>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</si>
  <si>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</si>
  <si>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</si>
  <si>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</si>
  <si>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</si>
  <si>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</si>
  <si>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</si>
  <si>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</si>
  <si>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</si>
  <si>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</si>
  <si>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</si>
  <si>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</si>
  <si>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</si>
  <si>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</si>
  <si>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</si>
  <si>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</si>
  <si>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</si>
  <si>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</si>
  <si>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</si>
  <si>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</si>
  <si>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</si>
  <si>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</si>
  <si>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</si>
  <si>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</si>
  <si>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</si>
  <si>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</si>
  <si>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</si>
  <si>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</si>
  <si>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</si>
  <si>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</si>
  <si>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</si>
  <si>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</si>
  <si>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</si>
  <si>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</si>
  <si>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</si>
  <si>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</si>
  <si>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</si>
  <si>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</si>
  <si>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</si>
  <si>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</si>
  <si>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</si>
  <si>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</si>
  <si>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</si>
  <si>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</si>
  <si>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</si>
  <si>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</si>
  <si>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</si>
  <si>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</si>
  <si>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</si>
  <si>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</si>
  <si>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</si>
  <si>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</si>
  <si>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</si>
  <si>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</si>
  <si>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</si>
  <si>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</si>
  <si>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</si>
  <si>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</si>
  <si>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</si>
  <si>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</si>
  <si>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</si>
  <si>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</si>
  <si>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</si>
  <si>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</si>
  <si>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</si>
  <si>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</si>
  <si>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</si>
  <si>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</si>
  <si>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</si>
  <si>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</si>
  <si>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</si>
  <si>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</si>
  <si>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</si>
  <si>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</si>
  <si>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</si>
  <si>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</si>
  <si>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</si>
  <si>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</si>
  <si>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</si>
  <si>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</si>
  <si>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</si>
  <si>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</si>
  <si>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</si>
  <si>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</si>
  <si>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</si>
  <si>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</si>
  <si>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</si>
  <si>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</si>
  <si>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</si>
  <si>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</si>
  <si>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</si>
  <si>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</si>
  <si>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</si>
  <si>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</si>
  <si>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</si>
  <si>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</si>
  <si>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</si>
  <si>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</si>
  <si>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</si>
  <si>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</si>
  <si>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</si>
  <si>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</si>
  <si>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</si>
  <si>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</si>
  <si>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</si>
  <si>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</si>
  <si>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</si>
  <si>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</si>
  <si>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</si>
  <si>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</si>
  <si>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</si>
  <si>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</si>
  <si>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</si>
  <si>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</si>
  <si>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</si>
  <si>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</si>
  <si>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</si>
  <si>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</si>
  <si>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</si>
  <si>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</si>
  <si>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</si>
  <si>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</si>
  <si>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</si>
  <si>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</si>
  <si>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</si>
  <si>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</si>
  <si>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</si>
  <si>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</si>
  <si>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</si>
  <si>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</si>
  <si>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</si>
  <si>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</si>
  <si>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</si>
  <si>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</si>
  <si>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</si>
  <si>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</si>
  <si>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</si>
  <si>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</si>
  <si>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</si>
  <si>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</si>
  <si>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</si>
  <si>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</si>
  <si>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</si>
  <si>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</si>
  <si>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</si>
  <si>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</si>
  <si>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</si>
  <si>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</si>
  <si>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</si>
  <si>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</si>
  <si>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</si>
  <si>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</si>
  <si>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</si>
  <si>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</si>
  <si>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</si>
  <si>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</si>
  <si>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</si>
  <si>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</si>
  <si>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</si>
  <si>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</si>
  <si>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</si>
  <si>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</si>
  <si>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</si>
  <si>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</si>
  <si>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</si>
  <si>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</si>
  <si>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</si>
  <si>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</si>
  <si>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</si>
  <si>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</si>
  <si>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</si>
  <si>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</si>
  <si>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</si>
  <si>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</si>
  <si>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</si>
  <si>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</si>
  <si>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</si>
  <si>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</si>
  <si>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</si>
  <si>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</si>
  <si>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</si>
  <si>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</si>
  <si>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</si>
  <si>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</si>
  <si>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</si>
  <si>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</si>
  <si>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</si>
  <si>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</si>
  <si>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</si>
  <si>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</si>
  <si>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</si>
  <si>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</si>
  <si>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</si>
  <si>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</si>
  <si>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</si>
  <si>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</si>
  <si>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</si>
  <si>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</si>
  <si>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</si>
  <si>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</si>
  <si>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</si>
  <si>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</si>
  <si>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</si>
  <si>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</si>
  <si>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</si>
  <si>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</si>
  <si>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</si>
  <si>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</si>
  <si>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</si>
  <si>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</si>
  <si>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</si>
  <si>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</si>
  <si>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</si>
  <si>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</si>
  <si>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</si>
  <si>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</si>
  <si>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</si>
  <si>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</si>
  <si>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</si>
  <si>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</si>
  <si>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</si>
  <si>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</si>
  <si>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</si>
  <si>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</si>
  <si>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</si>
  <si>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</si>
  <si>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</si>
  <si>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</si>
  <si>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</si>
  <si>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</si>
  <si>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</si>
  <si>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</si>
  <si>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</si>
  <si>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</si>
  <si>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</si>
  <si>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</si>
  <si>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</si>
  <si>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</si>
  <si>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</si>
  <si>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</si>
  <si>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</si>
  <si>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</si>
  <si>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</si>
  <si>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</si>
  <si>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</si>
  <si>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</si>
  <si>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</si>
  <si>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</si>
  <si>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</si>
  <si>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</si>
  <si>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</si>
  <si>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</si>
  <si>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</si>
  <si>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</si>
  <si>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</si>
  <si>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</si>
  <si>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</si>
  <si>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</si>
  <si>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</si>
  <si>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</si>
  <si>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</si>
  <si>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</si>
  <si>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</si>
  <si>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</si>
  <si>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</si>
  <si>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</si>
  <si>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</si>
  <si>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</si>
  <si>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</si>
  <si>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</si>
  <si>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</si>
  <si>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</si>
  <si>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</si>
  <si>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</si>
  <si>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</si>
  <si>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</si>
  <si>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</si>
  <si>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</si>
  <si>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</si>
  <si>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</si>
  <si>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</si>
  <si>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</si>
  <si>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</si>
  <si>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</si>
  <si>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</si>
  <si>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</si>
  <si>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</si>
  <si>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</si>
  <si>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</si>
  <si>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</si>
  <si>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</si>
  <si>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</si>
  <si>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</si>
  <si>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</si>
  <si>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</si>
  <si>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</si>
  <si>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</si>
  <si>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</si>
  <si>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</si>
  <si>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</si>
  <si>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</si>
  <si>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</si>
  <si>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</si>
  <si>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</si>
  <si>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</si>
  <si>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</si>
  <si>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</si>
  <si>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</si>
  <si>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</si>
  <si>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</si>
  <si>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</si>
  <si>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</si>
  <si>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</si>
  <si>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</si>
  <si>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</si>
  <si>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</si>
  <si>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</si>
  <si>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</si>
  <si>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</si>
  <si>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</si>
  <si>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</si>
  <si>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</si>
  <si>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</si>
  <si>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</si>
  <si>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</si>
  <si>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</si>
  <si>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</si>
  <si>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</si>
  <si>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</si>
  <si>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</si>
  <si>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</si>
  <si>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</si>
  <si>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</si>
  <si>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</si>
  <si>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</si>
  <si>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</si>
  <si>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</si>
  <si>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</si>
  <si>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</si>
  <si>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</si>
  <si>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</si>
  <si>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</si>
  <si>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</si>
  <si>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</si>
  <si>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</si>
  <si>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</si>
  <si>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</si>
  <si>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</si>
  <si>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</si>
  <si>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</si>
  <si>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</si>
  <si>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</si>
  <si>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</si>
  <si>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</si>
  <si>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</si>
  <si>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</si>
  <si>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</si>
  <si>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</si>
  <si>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</si>
  <si>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</si>
  <si>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</si>
  <si>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</si>
  <si>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</si>
  <si>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</si>
  <si>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</si>
  <si>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</si>
  <si>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</si>
  <si>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</si>
  <si>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</si>
  <si>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</si>
  <si>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</si>
  <si>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</si>
  <si>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</si>
  <si>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</si>
  <si>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</si>
  <si>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</si>
  <si>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</si>
  <si>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</si>
  <si>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</si>
  <si>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</si>
  <si>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</si>
  <si>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</si>
  <si>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</si>
  <si>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</si>
  <si>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</si>
  <si>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</si>
  <si>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</si>
  <si>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</si>
  <si>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</si>
  <si>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</si>
  <si>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</si>
  <si>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</si>
  <si>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</si>
  <si>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</si>
  <si>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</si>
  <si>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</si>
  <si>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</si>
  <si>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</si>
  <si>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</si>
  <si>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</si>
  <si>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</si>
  <si>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</si>
  <si>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</si>
  <si>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</si>
  <si>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</si>
  <si>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</si>
  <si>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</si>
  <si>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</si>
  <si>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</si>
  <si>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</si>
  <si>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</si>
  <si>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</si>
  <si>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</si>
  <si>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</si>
  <si>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</si>
  <si>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</si>
  <si>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</si>
  <si>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</si>
  <si>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</si>
  <si>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</si>
  <si>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</si>
  <si>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</si>
  <si>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</si>
  <si>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</si>
  <si>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</si>
  <si>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</si>
  <si>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</si>
  <si>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</si>
  <si>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</si>
  <si>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</si>
  <si>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</si>
  <si>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</si>
  <si>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</si>
  <si>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</si>
  <si>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</si>
  <si>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</si>
  <si>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</si>
  <si>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</si>
  <si>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</si>
  <si>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</si>
  <si>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</si>
  <si>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</si>
  <si>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</si>
  <si>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</si>
  <si>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</si>
  <si>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</si>
  <si>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</si>
  <si>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</si>
  <si>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</si>
  <si>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</si>
  <si>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</si>
  <si>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</si>
  <si>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</si>
  <si>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</si>
  <si>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</si>
  <si>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</si>
  <si>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</si>
  <si>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</si>
  <si>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</si>
  <si>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</si>
  <si>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</si>
  <si>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</si>
  <si>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</si>
  <si>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</si>
  <si>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</si>
  <si>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</si>
  <si>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</si>
  <si>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</si>
  <si>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</si>
  <si>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</si>
  <si>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</si>
  <si>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</si>
  <si>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</si>
  <si>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</si>
  <si>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</si>
  <si>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</si>
  <si>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</si>
  <si>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</si>
  <si>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</si>
  <si>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</si>
  <si>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</si>
  <si>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</si>
  <si>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</si>
  <si>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</si>
  <si>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</si>
  <si>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</si>
  <si>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</si>
  <si>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</si>
  <si>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</si>
  <si>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</si>
  <si>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</si>
  <si>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</si>
  <si>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</si>
  <si>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</si>
  <si>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</si>
  <si>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</si>
  <si>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</si>
  <si>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</si>
  <si>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</si>
  <si>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</si>
  <si>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</si>
  <si>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</si>
  <si>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</si>
  <si>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</si>
  <si>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</si>
  <si>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</si>
  <si>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</si>
  <si>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</si>
  <si>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</si>
  <si>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</si>
  <si>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</si>
  <si>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</si>
  <si>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</si>
  <si>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</si>
  <si>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</si>
  <si>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</si>
  <si>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</si>
  <si>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</si>
  <si>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</si>
  <si>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</si>
  <si>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</si>
  <si>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</si>
  <si>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</si>
  <si>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</si>
  <si>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</si>
  <si>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</si>
  <si>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</si>
  <si>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</si>
  <si>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</si>
  <si>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</si>
  <si>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</si>
  <si>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</si>
  <si>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</si>
  <si>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</si>
  <si>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</si>
  <si>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</si>
  <si>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</si>
  <si>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</si>
  <si>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</si>
  <si>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</si>
  <si>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</si>
  <si>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</si>
  <si>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</si>
  <si>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</si>
  <si>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</si>
  <si>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</si>
  <si>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</si>
  <si>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</si>
  <si>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</si>
  <si>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</si>
  <si>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</si>
  <si>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</si>
  <si>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</si>
  <si>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</si>
  <si>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</si>
  <si>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</si>
  <si>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Total Value</t>
  </si>
  <si>
    <t>7/26/2018 PM</t>
  </si>
  <si>
    <t>Disney topped cmcsa offer for fox</t>
  </si>
  <si>
    <t>32.25-&gt;31.00</t>
  </si>
  <si>
    <t>not bad, up 9.7%. Sold 300 shares and bought back. Holding 1500 shares @28.07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</si>
</sst>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7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74"/>
      <tableStyleElement type="headerRow" dxfId="2673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8656"/>
        <c:axId val="410003872"/>
      </c:scatterChart>
      <c:valAx>
        <c:axId val="19156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03872"/>
        <c:crosses val="autoZero"/>
        <c:crossBetween val="midCat"/>
      </c:valAx>
      <c:valAx>
        <c:axId val="4100038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6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03088"/>
        <c:axId val="410003480"/>
      </c:scatterChart>
      <c:valAx>
        <c:axId val="41000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03480"/>
        <c:crosses val="autoZero"/>
        <c:crossBetween val="midCat"/>
      </c:valAx>
      <c:valAx>
        <c:axId val="41000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030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93024"/>
        <c:axId val="471893416"/>
      </c:scatterChart>
      <c:valAx>
        <c:axId val="47189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93416"/>
        <c:crosses val="autoZero"/>
        <c:crossBetween val="midCat"/>
      </c:valAx>
      <c:valAx>
        <c:axId val="4718934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9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89496"/>
        <c:axId val="471893808"/>
      </c:scatterChart>
      <c:valAx>
        <c:axId val="471889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93808"/>
        <c:crosses val="autoZero"/>
        <c:crossBetween val="midCat"/>
      </c:valAx>
      <c:valAx>
        <c:axId val="4718938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89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88320"/>
        <c:axId val="471894592"/>
      </c:scatterChart>
      <c:valAx>
        <c:axId val="47188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94592"/>
        <c:crosses val="autoZero"/>
        <c:crossBetween val="midCat"/>
      </c:valAx>
      <c:valAx>
        <c:axId val="47189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8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91064"/>
        <c:axId val="471887928"/>
      </c:scatterChart>
      <c:valAx>
        <c:axId val="47189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87928"/>
        <c:crosses val="autoZero"/>
        <c:crossBetween val="midCat"/>
      </c:valAx>
      <c:valAx>
        <c:axId val="4718879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9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91456"/>
        <c:axId val="471891848"/>
      </c:scatterChart>
      <c:valAx>
        <c:axId val="47189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91848"/>
        <c:crosses val="autoZero"/>
        <c:crossBetween val="midCat"/>
      </c:valAx>
      <c:valAx>
        <c:axId val="4718918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914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52728"/>
        <c:axId val="472856256"/>
      </c:scatterChart>
      <c:valAx>
        <c:axId val="472852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56256"/>
        <c:crosses val="autoZero"/>
        <c:crossBetween val="midCat"/>
      </c:valAx>
      <c:valAx>
        <c:axId val="47285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52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49984"/>
        <c:axId val="472850376"/>
      </c:lineChart>
      <c:dateAx>
        <c:axId val="47284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50376"/>
        <c:crosses val="autoZero"/>
        <c:auto val="1"/>
        <c:lblOffset val="100"/>
        <c:baseTimeUnit val="days"/>
      </c:dateAx>
      <c:valAx>
        <c:axId val="4728503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4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292760"/>
        <c:axId val="473290016"/>
      </c:lineChart>
      <c:dateAx>
        <c:axId val="47329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90016"/>
        <c:crosses val="autoZero"/>
        <c:auto val="1"/>
        <c:lblOffset val="100"/>
        <c:baseTimeUnit val="days"/>
      </c:dateAx>
      <c:valAx>
        <c:axId val="47329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9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286880"/>
        <c:axId val="473291584"/>
      </c:lineChart>
      <c:dateAx>
        <c:axId val="47328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91584"/>
        <c:crosses val="autoZero"/>
        <c:auto val="1"/>
        <c:lblOffset val="100"/>
        <c:baseTimeUnit val="days"/>
      </c:dateAx>
      <c:valAx>
        <c:axId val="473291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8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288448"/>
        <c:axId val="473287664"/>
      </c:lineChart>
      <c:dateAx>
        <c:axId val="473288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87664"/>
        <c:crosses val="autoZero"/>
        <c:auto val="1"/>
        <c:lblOffset val="100"/>
        <c:baseTimeUnit val="days"/>
      </c:dateAx>
      <c:valAx>
        <c:axId val="4732876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8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105952"/>
        <c:axId val="488111440"/>
      </c:lineChart>
      <c:catAx>
        <c:axId val="48810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11440"/>
        <c:crosses val="autoZero"/>
        <c:auto val="1"/>
        <c:lblAlgn val="ctr"/>
        <c:lblOffset val="100"/>
        <c:noMultiLvlLbl val="0"/>
      </c:catAx>
      <c:valAx>
        <c:axId val="48811144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059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10264"/>
        <c:axId val="488111048"/>
      </c:lineChart>
      <c:dateAx>
        <c:axId val="48811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11048"/>
        <c:crosses val="autoZero"/>
        <c:auto val="1"/>
        <c:lblOffset val="100"/>
        <c:baseTimeUnit val="days"/>
      </c:dateAx>
      <c:valAx>
        <c:axId val="488111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1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23352"/>
        <c:axId val="486821000"/>
      </c:lineChart>
      <c:catAx>
        <c:axId val="486823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21000"/>
        <c:crosses val="autoZero"/>
        <c:auto val="1"/>
        <c:lblAlgn val="ctr"/>
        <c:lblOffset val="100"/>
        <c:noMultiLvlLbl val="0"/>
      </c:catAx>
      <c:valAx>
        <c:axId val="486821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2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17080"/>
        <c:axId val="486817472"/>
      </c:scatterChart>
      <c:valAx>
        <c:axId val="486817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17472"/>
        <c:crosses val="autoZero"/>
        <c:crossBetween val="midCat"/>
      </c:valAx>
      <c:valAx>
        <c:axId val="48681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17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16296"/>
        <c:axId val="486822568"/>
      </c:lineChart>
      <c:catAx>
        <c:axId val="486816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22568"/>
        <c:crosses val="autoZero"/>
        <c:auto val="1"/>
        <c:lblAlgn val="ctr"/>
        <c:lblOffset val="100"/>
        <c:noMultiLvlLbl val="0"/>
      </c:catAx>
      <c:valAx>
        <c:axId val="486822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1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58880"/>
        <c:axId val="523358488"/>
      </c:lineChart>
      <c:dateAx>
        <c:axId val="52335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58488"/>
        <c:crosses val="autoZero"/>
        <c:auto val="1"/>
        <c:lblOffset val="100"/>
        <c:baseTimeUnit val="days"/>
      </c:dateAx>
      <c:valAx>
        <c:axId val="523358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5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57704"/>
        <c:axId val="523359272"/>
      </c:lineChart>
      <c:dateAx>
        <c:axId val="52335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59272"/>
        <c:crosses val="autoZero"/>
        <c:auto val="1"/>
        <c:lblOffset val="100"/>
        <c:baseTimeUnit val="days"/>
      </c:dateAx>
      <c:valAx>
        <c:axId val="5233592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5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60840"/>
        <c:axId val="523355744"/>
      </c:lineChart>
      <c:dateAx>
        <c:axId val="52336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55744"/>
        <c:crosses val="autoZero"/>
        <c:auto val="1"/>
        <c:lblOffset val="100"/>
        <c:baseTimeUnit val="days"/>
      </c:dateAx>
      <c:valAx>
        <c:axId val="5233557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6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362768"/>
        <c:axId val="523365904"/>
      </c:lineChart>
      <c:dateAx>
        <c:axId val="523362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65904"/>
        <c:crosses val="autoZero"/>
        <c:auto val="1"/>
        <c:lblOffset val="100"/>
        <c:baseTimeUnit val="days"/>
      </c:dateAx>
      <c:valAx>
        <c:axId val="52336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6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63552"/>
        <c:axId val="523364336"/>
      </c:lineChart>
      <c:dateAx>
        <c:axId val="523363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64336"/>
        <c:crosses val="autoZero"/>
        <c:auto val="1"/>
        <c:lblOffset val="100"/>
        <c:baseTimeUnit val="days"/>
      </c:dateAx>
      <c:valAx>
        <c:axId val="5233643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6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12560"/>
        <c:axId val="554812168"/>
      </c:lineChart>
      <c:catAx>
        <c:axId val="554812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12168"/>
        <c:crosses val="autoZero"/>
        <c:auto val="1"/>
        <c:lblAlgn val="ctr"/>
        <c:lblOffset val="100"/>
        <c:noMultiLvlLbl val="0"/>
      </c:catAx>
      <c:valAx>
        <c:axId val="554812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09032"/>
        <c:axId val="554810600"/>
      </c:lineChart>
      <c:catAx>
        <c:axId val="554809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10600"/>
        <c:crosses val="autoZero"/>
        <c:auto val="1"/>
        <c:lblAlgn val="ctr"/>
        <c:lblOffset val="100"/>
        <c:noMultiLvlLbl val="0"/>
      </c:catAx>
      <c:valAx>
        <c:axId val="5548106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0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16088"/>
        <c:axId val="554813736"/>
      </c:lineChart>
      <c:dateAx>
        <c:axId val="554816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13736"/>
        <c:crosses val="autoZero"/>
        <c:auto val="1"/>
        <c:lblOffset val="100"/>
        <c:baseTimeUnit val="days"/>
      </c:dateAx>
      <c:valAx>
        <c:axId val="5548137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1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146016"/>
        <c:axId val="567145232"/>
      </c:lineChart>
      <c:dateAx>
        <c:axId val="56714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45232"/>
        <c:crosses val="autoZero"/>
        <c:auto val="1"/>
        <c:lblOffset val="100"/>
        <c:baseTimeUnit val="days"/>
      </c:dateAx>
      <c:valAx>
        <c:axId val="5671452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4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143272"/>
        <c:axId val="567147976"/>
      </c:lineChart>
      <c:catAx>
        <c:axId val="567143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47976"/>
        <c:crosses val="autoZero"/>
        <c:auto val="1"/>
        <c:lblAlgn val="ctr"/>
        <c:lblOffset val="100"/>
        <c:noMultiLvlLbl val="0"/>
      </c:catAx>
      <c:valAx>
        <c:axId val="567147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4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148760"/>
        <c:axId val="567149152"/>
      </c:lineChart>
      <c:dateAx>
        <c:axId val="567148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49152"/>
        <c:crosses val="autoZero"/>
        <c:auto val="1"/>
        <c:lblOffset val="100"/>
        <c:baseTimeUnit val="days"/>
      </c:dateAx>
      <c:valAx>
        <c:axId val="5671491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4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894004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8" dataDxfId="487">
  <autoFilter ref="O15:W26"/>
  <tableColumns count="9">
    <tableColumn id="1" name="Date" dataDxfId="486"/>
    <tableColumn id="2" name="Quarter" dataDxfId="485"/>
    <tableColumn id="3" name="Time" dataDxfId="484"/>
    <tableColumn id="4" name="EPS estimate" dataDxfId="483"/>
    <tableColumn id="5" name="EPS Actual" dataDxfId="482"/>
    <tableColumn id="6" name="Sales Estiamte (B)" dataDxfId="481"/>
    <tableColumn id="7" name="Sales Actual (B)" dataDxfId="480"/>
    <tableColumn id="8" name="Guidance" dataDxfId="479"/>
    <tableColumn id="9" name="Reaction" dataDxfId="47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2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3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U8" sqref="U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5.28515625" style="49" customWidth="1"/>
    <col min="5" max="5" width="7.28515625" style="53" bestFit="1" customWidth="1"/>
    <col min="6" max="6" width="10.85546875" style="844" bestFit="1" customWidth="1"/>
    <col min="7" max="7" width="10.7109375" style="844" bestFit="1" customWidth="1"/>
    <col min="8" max="8" width="7.42578125" style="49" bestFit="1" customWidth="1"/>
    <col min="9" max="9" width="12" style="48" bestFit="1" customWidth="1"/>
    <col min="10" max="10" width="10.140625" style="358" bestFit="1" customWidth="1"/>
    <col min="11" max="11" width="12.28515625" style="358" bestFit="1" customWidth="1"/>
    <col min="12" max="12" width="12.28515625" style="134" bestFit="1" customWidth="1"/>
    <col min="13" max="13" width="12.28515625" style="358" bestFit="1" customWidth="1"/>
    <col min="14" max="14" width="9.7109375" style="837" bestFit="1" customWidth="1"/>
    <col min="15" max="15" width="13.140625" style="769" bestFit="1" customWidth="1"/>
    <col min="16" max="16" width="9.140625" style="134" bestFit="1" customWidth="1"/>
    <col min="17" max="17" width="13.5703125" style="845" bestFit="1" customWidth="1"/>
    <col min="18" max="18" width="8" style="846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3" t="s">
        <v>142</v>
      </c>
      <c r="G1" s="843" t="s">
        <v>73</v>
      </c>
      <c r="H1" s="56" t="s">
        <v>57</v>
      </c>
      <c r="I1" s="57" t="s">
        <v>1142</v>
      </c>
      <c r="J1" s="57" t="s">
        <v>74</v>
      </c>
      <c r="K1" s="357" t="s">
        <v>180</v>
      </c>
      <c r="L1" s="346" t="s">
        <v>207</v>
      </c>
      <c r="M1" s="357" t="s">
        <v>178</v>
      </c>
      <c r="N1" s="57" t="s">
        <v>230</v>
      </c>
      <c r="O1" s="836" t="s">
        <v>948</v>
      </c>
      <c r="P1" s="346" t="s">
        <v>206</v>
      </c>
      <c r="Q1" s="346" t="s">
        <v>279</v>
      </c>
      <c r="R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9"/>
      <c r="E2" s="22" t="s">
        <v>195</v>
      </c>
      <c r="F2" s="2">
        <v>28.729900000000001</v>
      </c>
      <c r="G2" s="78">
        <v>28.065580000000011</v>
      </c>
      <c r="H2">
        <v>1500</v>
      </c>
      <c r="I2" s="2">
        <v>43094.85</v>
      </c>
      <c r="J2" s="2">
        <v>42098.370000000017</v>
      </c>
      <c r="K2" s="2">
        <v>996.4799999999741</v>
      </c>
      <c r="L2" s="736">
        <v>2.367027511991518E-2</v>
      </c>
      <c r="M2" s="2">
        <v>2744.449999999968</v>
      </c>
      <c r="N2">
        <v>780</v>
      </c>
      <c r="O2" t="s">
        <v>1121</v>
      </c>
      <c r="P2" s="736">
        <v>1.740347164452365E-2</v>
      </c>
      <c r="Q2" s="736">
        <v>9.74E-2</v>
      </c>
      <c r="R2" s="2">
        <v>14.014585365853661</v>
      </c>
      <c r="S2" s="736"/>
      <c r="T2" s="48"/>
      <c r="U2" s="48"/>
    </row>
    <row r="3" spans="1:41" ht="21.95" customHeight="1" x14ac:dyDescent="0.25">
      <c r="A3" s="51"/>
      <c r="B3" s="152"/>
      <c r="C3" s="325"/>
      <c r="D3" s="789"/>
      <c r="E3" s="22" t="s">
        <v>50</v>
      </c>
      <c r="F3" s="78">
        <v>19.919899999999998</v>
      </c>
      <c r="G3" s="78">
        <v>8.08842499999996</v>
      </c>
      <c r="H3">
        <v>2000</v>
      </c>
      <c r="I3" s="2">
        <v>39839.799999999996</v>
      </c>
      <c r="J3" s="2">
        <v>16176.84999999992</v>
      </c>
      <c r="K3" s="2">
        <v>23662.950000000077</v>
      </c>
      <c r="L3" s="736">
        <v>1.4627662369373637</v>
      </c>
      <c r="M3" s="2">
        <v>38278.521000001703</v>
      </c>
      <c r="N3" s="29">
        <v>43276</v>
      </c>
      <c r="O3" t="s">
        <v>1126</v>
      </c>
      <c r="P3" s="736">
        <v>1.0040211045236173E-2</v>
      </c>
      <c r="Q3" s="736">
        <v>-5.4100000000000002E-2</v>
      </c>
      <c r="R3" s="2">
        <v>31.618888888888886</v>
      </c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1"/>
      <c r="C4" s="51"/>
      <c r="D4" s="789"/>
      <c r="E4" s="22" t="s">
        <v>173</v>
      </c>
      <c r="F4" s="2">
        <v>54.369900000000001</v>
      </c>
      <c r="G4" s="78">
        <v>52.084920000000011</v>
      </c>
      <c r="H4">
        <v>250</v>
      </c>
      <c r="I4" s="2">
        <v>13592.475</v>
      </c>
      <c r="J4" s="2">
        <v>13021.230000000003</v>
      </c>
      <c r="K4" s="2">
        <v>571.24499999999716</v>
      </c>
      <c r="L4" s="736">
        <v>4.3870279535804024E-2</v>
      </c>
      <c r="M4" s="2">
        <v>2175.8249999999989</v>
      </c>
      <c r="N4">
        <v>120</v>
      </c>
      <c r="O4" t="s">
        <v>1127</v>
      </c>
      <c r="P4" s="736">
        <v>2.8692346316620043E-2</v>
      </c>
      <c r="Q4" s="736">
        <v>-2E-3</v>
      </c>
      <c r="R4" s="2">
        <v>12.028738938053099</v>
      </c>
      <c r="S4" s="736"/>
      <c r="T4" s="48"/>
      <c r="U4" s="48"/>
      <c r="V4" s="48"/>
    </row>
    <row r="5" spans="1:41" ht="21.95" customHeight="1" x14ac:dyDescent="0.25">
      <c r="A5" s="50"/>
      <c r="B5" s="50"/>
      <c r="C5" s="51"/>
      <c r="D5" s="789"/>
      <c r="E5" s="22" t="s">
        <v>736</v>
      </c>
      <c r="F5" s="2">
        <v>67.789900000000003</v>
      </c>
      <c r="G5" s="78">
        <v>65.473700000000022</v>
      </c>
      <c r="H5">
        <v>200</v>
      </c>
      <c r="I5" s="2">
        <v>13557.980000000001</v>
      </c>
      <c r="J5" s="2">
        <v>13094.740000000005</v>
      </c>
      <c r="K5" s="2">
        <v>463.23999999999614</v>
      </c>
      <c r="L5" s="736">
        <v>3.5376036484878352E-2</v>
      </c>
      <c r="M5" s="2">
        <v>463.23999999999614</v>
      </c>
      <c r="N5">
        <v>200</v>
      </c>
      <c r="O5" t="s">
        <v>1120</v>
      </c>
      <c r="P5" s="736">
        <v>2.360233604120968E-2</v>
      </c>
      <c r="Q5" s="736">
        <v>-3.0999999999999999E-3</v>
      </c>
      <c r="R5" s="2">
        <v>11.393260504201683</v>
      </c>
      <c r="U5" s="48"/>
    </row>
    <row r="6" spans="1:41" ht="21.95" customHeight="1" x14ac:dyDescent="0.25">
      <c r="A6" s="51"/>
      <c r="B6" s="51"/>
      <c r="C6" s="51"/>
      <c r="D6" s="789"/>
      <c r="E6" s="22" t="s">
        <v>920</v>
      </c>
      <c r="F6" s="78">
        <v>117.96</v>
      </c>
      <c r="G6" s="78">
        <v>131.58370000000002</v>
      </c>
      <c r="H6">
        <v>100</v>
      </c>
      <c r="I6" s="2">
        <v>11796</v>
      </c>
      <c r="J6" s="2">
        <v>13158.370000000003</v>
      </c>
      <c r="K6" s="2">
        <v>-1362.3700000000008</v>
      </c>
      <c r="L6" s="736">
        <v>-0.10353638026594499</v>
      </c>
      <c r="M6" s="2">
        <v>-1362.3700000000008</v>
      </c>
      <c r="N6">
        <v>100</v>
      </c>
      <c r="O6" t="s">
        <v>1136</v>
      </c>
      <c r="P6" s="736">
        <v>4.408273991183452E-3</v>
      </c>
      <c r="Q6" s="736">
        <v>-1.6799999999999999E-2</v>
      </c>
      <c r="R6" s="2">
        <v>13.684454756380511</v>
      </c>
      <c r="S6" s="48"/>
      <c r="T6" s="48"/>
      <c r="U6" s="48"/>
    </row>
    <row r="7" spans="1:41" ht="21.95" customHeight="1" x14ac:dyDescent="0.25">
      <c r="A7" s="51"/>
      <c r="B7" s="50"/>
      <c r="C7" s="51"/>
      <c r="D7" s="789"/>
      <c r="E7" s="22" t="s">
        <v>226</v>
      </c>
      <c r="F7" s="78">
        <v>28.38</v>
      </c>
      <c r="G7" s="78">
        <v>18.32827499999992</v>
      </c>
      <c r="H7">
        <v>400</v>
      </c>
      <c r="I7" s="2">
        <v>11352</v>
      </c>
      <c r="J7" s="2">
        <v>7331.3099999999677</v>
      </c>
      <c r="K7" s="2">
        <v>4020.6900000000314</v>
      </c>
      <c r="L7" s="736">
        <v>0.54842722514803621</v>
      </c>
      <c r="M7" s="2">
        <v>5472.9500000000298</v>
      </c>
      <c r="N7">
        <v>200</v>
      </c>
      <c r="O7"/>
      <c r="P7" s="736">
        <v>3.5236081747709656E-3</v>
      </c>
      <c r="Q7" s="736">
        <v>2.12E-2</v>
      </c>
      <c r="R7" s="2">
        <v>20.271428571428572</v>
      </c>
      <c r="S7" s="48"/>
      <c r="T7" s="48"/>
    </row>
    <row r="8" spans="1:41" ht="21.95" customHeight="1" x14ac:dyDescent="0.25">
      <c r="A8" s="50"/>
      <c r="B8" s="50"/>
      <c r="C8" s="50"/>
      <c r="D8" s="789"/>
      <c r="E8" s="22" t="s">
        <v>174</v>
      </c>
      <c r="F8" s="2">
        <v>25.779900000000001</v>
      </c>
      <c r="G8" s="78">
        <v>33.285684210526298</v>
      </c>
      <c r="H8">
        <v>380</v>
      </c>
      <c r="I8" s="2">
        <v>9796.362000000001</v>
      </c>
      <c r="J8" s="2">
        <v>12648.559999999994</v>
      </c>
      <c r="K8" s="2">
        <v>-2852.1979999999894</v>
      </c>
      <c r="L8" s="736">
        <v>-0.22549586672316804</v>
      </c>
      <c r="M8" s="2">
        <v>-2777.1779999999894</v>
      </c>
      <c r="N8">
        <v>260</v>
      </c>
      <c r="O8"/>
      <c r="P8" s="736">
        <v>3.5686717171129444E-2</v>
      </c>
      <c r="Q8" s="736">
        <v>-1.9800000000000002E-2</v>
      </c>
      <c r="R8" s="2">
        <v>9.6553932584269671</v>
      </c>
      <c r="U8" s="48"/>
    </row>
    <row r="9" spans="1:41" ht="21.95" customHeight="1" x14ac:dyDescent="0.25">
      <c r="A9" s="50"/>
      <c r="B9" s="51"/>
      <c r="C9" s="51"/>
      <c r="D9" s="789"/>
      <c r="E9" s="22" t="s">
        <v>175</v>
      </c>
      <c r="F9" s="78">
        <v>274.23989999999998</v>
      </c>
      <c r="G9" s="78">
        <v>247.96200000000005</v>
      </c>
      <c r="H9">
        <v>35</v>
      </c>
      <c r="I9" s="2">
        <v>9598.3964999999989</v>
      </c>
      <c r="J9" s="2">
        <v>8678.6700000000019</v>
      </c>
      <c r="K9" s="2">
        <v>919.72649999999703</v>
      </c>
      <c r="L9" s="736">
        <v>0.10597551237689616</v>
      </c>
      <c r="M9" s="2">
        <v>1080.556499999997</v>
      </c>
      <c r="N9">
        <v>35</v>
      </c>
      <c r="O9"/>
      <c r="P9" s="736">
        <v>1.84E-2</v>
      </c>
      <c r="Q9" s="736">
        <v>-6.3E-3</v>
      </c>
      <c r="R9" s="2">
        <v>17</v>
      </c>
      <c r="S9" s="48"/>
      <c r="T9" s="48"/>
      <c r="U9" s="48"/>
    </row>
    <row r="10" spans="1:41" ht="21.95" customHeight="1" x14ac:dyDescent="0.25">
      <c r="A10" s="50"/>
      <c r="B10" s="50"/>
      <c r="C10" s="51"/>
      <c r="D10" s="789"/>
      <c r="E10" s="22" t="s">
        <v>825</v>
      </c>
      <c r="F10" s="2">
        <v>23.285</v>
      </c>
      <c r="G10" s="78">
        <v>31.266625000000005</v>
      </c>
      <c r="H10">
        <v>400</v>
      </c>
      <c r="I10" s="2">
        <v>9314</v>
      </c>
      <c r="J10" s="2">
        <v>12506.650000000001</v>
      </c>
      <c r="K10" s="2">
        <v>-3192.6500000000015</v>
      </c>
      <c r="L10" s="736">
        <v>-0.25527619306528937</v>
      </c>
      <c r="M10" s="2">
        <v>-3192.6500000000015</v>
      </c>
      <c r="N10">
        <v>400</v>
      </c>
      <c r="O10" t="s">
        <v>1121</v>
      </c>
      <c r="P10" s="736">
        <v>4.4663946746832724E-2</v>
      </c>
      <c r="Q10" s="736">
        <v>3.3500000000000002E-2</v>
      </c>
      <c r="R10" s="2">
        <v>13.697058823529412</v>
      </c>
      <c r="S10" s="736"/>
    </row>
    <row r="11" spans="1:41" ht="21.95" customHeight="1" x14ac:dyDescent="0.25">
      <c r="A11" s="50"/>
      <c r="B11" s="51"/>
      <c r="C11" s="51"/>
      <c r="D11" s="789"/>
      <c r="E11" s="22" t="s">
        <v>966</v>
      </c>
      <c r="F11" s="2">
        <v>44.57</v>
      </c>
      <c r="G11" s="78">
        <v>49.396250000000002</v>
      </c>
      <c r="H11">
        <v>200</v>
      </c>
      <c r="I11" s="2">
        <v>8914</v>
      </c>
      <c r="J11" s="2">
        <v>9879.25</v>
      </c>
      <c r="K11" s="2">
        <v>-965.25</v>
      </c>
      <c r="L11" s="736">
        <v>-9.7704785282283602E-2</v>
      </c>
      <c r="M11" s="2">
        <v>-965.25</v>
      </c>
      <c r="N11">
        <v>200</v>
      </c>
      <c r="O11"/>
      <c r="P11" s="736">
        <v>1.9900000000000001E-2</v>
      </c>
      <c r="Q11" s="736">
        <v>-1.24E-2</v>
      </c>
      <c r="R11" s="2">
        <v>17.142307692307693</v>
      </c>
      <c r="S11" s="736"/>
    </row>
    <row r="12" spans="1:41" ht="21.95" customHeight="1" x14ac:dyDescent="0.25">
      <c r="A12" s="50"/>
      <c r="B12" s="50"/>
      <c r="C12" s="51"/>
      <c r="D12" s="789"/>
      <c r="E12" s="22" t="s">
        <v>14</v>
      </c>
      <c r="F12" s="2">
        <v>56.69</v>
      </c>
      <c r="G12" s="78">
        <v>59.84</v>
      </c>
      <c r="H12">
        <v>150</v>
      </c>
      <c r="I12" s="2">
        <v>8503.5</v>
      </c>
      <c r="J12" s="2">
        <v>8976</v>
      </c>
      <c r="K12" s="2">
        <v>-472.5</v>
      </c>
      <c r="L12" s="736">
        <v>-5.2640374331550895E-2</v>
      </c>
      <c r="M12" s="2">
        <v>-472.5</v>
      </c>
      <c r="N12">
        <v>150</v>
      </c>
      <c r="O12" t="s">
        <v>1143</v>
      </c>
      <c r="P12" s="736">
        <v>4.656905979890634E-2</v>
      </c>
      <c r="Q12" s="736">
        <v>-1.1000000000000001E-3</v>
      </c>
      <c r="R12" s="2">
        <v>14.297604035308954</v>
      </c>
      <c r="U12" s="48"/>
    </row>
    <row r="13" spans="1:41" ht="21.95" customHeight="1" x14ac:dyDescent="0.25">
      <c r="A13" s="50"/>
      <c r="B13" s="50"/>
      <c r="C13" s="51"/>
      <c r="D13" s="789"/>
      <c r="E13" s="22" t="s">
        <v>960</v>
      </c>
      <c r="F13" s="2">
        <v>32.79</v>
      </c>
      <c r="G13" s="78">
        <v>32.480520000000006</v>
      </c>
      <c r="H13">
        <v>250</v>
      </c>
      <c r="I13" s="2">
        <v>8197.5</v>
      </c>
      <c r="J13" s="2">
        <v>8120.130000000001</v>
      </c>
      <c r="K13" s="2">
        <v>77.369999999998981</v>
      </c>
      <c r="L13" s="736">
        <v>9.5281725785176311E-3</v>
      </c>
      <c r="M13" s="2">
        <v>77.369999999998981</v>
      </c>
      <c r="N13">
        <v>100</v>
      </c>
      <c r="O13"/>
      <c r="P13" s="736">
        <v>1.9900000000000001E-2</v>
      </c>
      <c r="Q13" s="736">
        <v>-1.7999999999999999E-2</v>
      </c>
      <c r="R13" s="2">
        <v>13.116</v>
      </c>
      <c r="S13" s="736"/>
      <c r="T13" s="48"/>
      <c r="V13" s="48"/>
    </row>
    <row r="14" spans="1:41" ht="21.95" customHeight="1" x14ac:dyDescent="0.25">
      <c r="A14" s="50"/>
      <c r="B14" s="50"/>
      <c r="C14" s="51"/>
      <c r="D14" s="789"/>
      <c r="E14" s="22" t="s">
        <v>695</v>
      </c>
      <c r="F14" s="78">
        <v>250.34989999999999</v>
      </c>
      <c r="G14" s="78">
        <v>113.24833333333372</v>
      </c>
      <c r="H14">
        <v>30</v>
      </c>
      <c r="I14" s="2">
        <v>7510.4969999999994</v>
      </c>
      <c r="J14" s="2">
        <v>3397.4500000000116</v>
      </c>
      <c r="K14" s="2">
        <v>4113.0469999999877</v>
      </c>
      <c r="L14" s="736">
        <v>1.2106276766398252</v>
      </c>
      <c r="M14" s="2">
        <v>4337.8169999999882</v>
      </c>
      <c r="N14">
        <v>30</v>
      </c>
      <c r="O14"/>
      <c r="P14" s="736">
        <v>0</v>
      </c>
      <c r="Q14" s="736">
        <v>-3.7000000000000002E-3</v>
      </c>
      <c r="R14" s="2">
        <v>25.566779003267975</v>
      </c>
      <c r="S14" s="48"/>
    </row>
    <row r="15" spans="1:41" ht="21.95" customHeight="1" x14ac:dyDescent="0.25">
      <c r="A15" s="51"/>
      <c r="B15" s="51"/>
      <c r="C15" s="51"/>
      <c r="D15" s="789"/>
      <c r="E15" s="22" t="s">
        <v>919</v>
      </c>
      <c r="F15" s="78">
        <v>244.5</v>
      </c>
      <c r="G15" s="78">
        <v>229.4733333333333</v>
      </c>
      <c r="H15">
        <v>30</v>
      </c>
      <c r="I15" s="2">
        <v>7335</v>
      </c>
      <c r="J15" s="2">
        <v>6884.1999999999989</v>
      </c>
      <c r="K15" s="2">
        <v>450.80000000000109</v>
      </c>
      <c r="L15" s="736">
        <v>6.5483280555475004E-2</v>
      </c>
      <c r="M15" s="2">
        <v>450.80000000000109</v>
      </c>
      <c r="N15">
        <v>30</v>
      </c>
      <c r="O15"/>
      <c r="P15" s="736">
        <v>1.9900000000000001E-2</v>
      </c>
      <c r="Q15" s="736">
        <v>-8.0000000000000002E-3</v>
      </c>
      <c r="R15" s="2">
        <v>16.34</v>
      </c>
      <c r="S15" s="736"/>
      <c r="T15" s="48"/>
      <c r="U15" s="48"/>
    </row>
    <row r="16" spans="1:41" ht="21.95" customHeight="1" x14ac:dyDescent="0.25">
      <c r="A16" s="50"/>
      <c r="B16" s="50"/>
      <c r="C16" s="51"/>
      <c r="D16" s="789"/>
      <c r="E16" s="22" t="s">
        <v>734</v>
      </c>
      <c r="F16" s="2">
        <v>72.059899999999999</v>
      </c>
      <c r="G16" s="78">
        <v>69.36</v>
      </c>
      <c r="H16">
        <v>100</v>
      </c>
      <c r="I16" s="2">
        <v>7205.99</v>
      </c>
      <c r="J16" s="2">
        <v>6936</v>
      </c>
      <c r="K16" s="2">
        <v>269.98999999999978</v>
      </c>
      <c r="L16" s="736">
        <v>3.8925893886966545E-2</v>
      </c>
      <c r="M16" s="2">
        <v>729.30999999999949</v>
      </c>
      <c r="N16" s="29">
        <v>43283</v>
      </c>
      <c r="O16"/>
      <c r="P16" s="736">
        <v>0</v>
      </c>
      <c r="Q16" s="736">
        <v>2.0999999999999999E-3</v>
      </c>
      <c r="R16" s="2">
        <v>17.640122399020807</v>
      </c>
      <c r="U16" s="48"/>
    </row>
    <row r="17" spans="1:41" ht="21.95" customHeight="1" x14ac:dyDescent="0.25">
      <c r="A17" s="50"/>
      <c r="B17" s="50"/>
      <c r="C17" s="51"/>
      <c r="D17" s="789"/>
      <c r="E17" s="22" t="s">
        <v>171</v>
      </c>
      <c r="F17" s="78">
        <v>44.97</v>
      </c>
      <c r="G17" s="78">
        <v>52.35306666666667</v>
      </c>
      <c r="H17">
        <v>150</v>
      </c>
      <c r="I17" s="2">
        <v>6745.5</v>
      </c>
      <c r="J17" s="2">
        <v>7852.9600000000009</v>
      </c>
      <c r="K17" s="2">
        <v>-1107.4599999999991</v>
      </c>
      <c r="L17" s="736">
        <v>-0.14102453087752906</v>
      </c>
      <c r="M17" s="2">
        <v>-1057.5099999999993</v>
      </c>
      <c r="N17">
        <v>150</v>
      </c>
      <c r="O17" t="s">
        <v>1129</v>
      </c>
      <c r="P17" s="736">
        <v>4.3584611963531243E-2</v>
      </c>
      <c r="Q17" s="736">
        <v>2.2000000000000001E-3</v>
      </c>
      <c r="R17" s="2">
        <v>14.60064935064935</v>
      </c>
      <c r="S17" s="48"/>
      <c r="T17" s="48"/>
      <c r="V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9"/>
      <c r="E18" s="22" t="s">
        <v>943</v>
      </c>
      <c r="F18" s="2">
        <v>62.57</v>
      </c>
      <c r="G18" s="78">
        <v>63.722499999999997</v>
      </c>
      <c r="H18">
        <v>100</v>
      </c>
      <c r="I18" s="2">
        <v>6257</v>
      </c>
      <c r="J18" s="2">
        <v>6372.25</v>
      </c>
      <c r="K18" s="2">
        <v>-115.25</v>
      </c>
      <c r="L18" s="736">
        <v>-1.8086233277099868E-2</v>
      </c>
      <c r="M18" s="2">
        <v>-115.25</v>
      </c>
      <c r="N18">
        <v>100</v>
      </c>
      <c r="O18"/>
      <c r="P18" s="736">
        <v>3.9955250119865747E-2</v>
      </c>
      <c r="Q18" s="736">
        <v>-7.4999999999999997E-3</v>
      </c>
      <c r="R18" s="2">
        <v>16.509234828496041</v>
      </c>
      <c r="S18" s="48"/>
      <c r="T18" s="48"/>
    </row>
    <row r="19" spans="1:41" ht="21.95" customHeight="1" x14ac:dyDescent="0.25">
      <c r="A19" s="50"/>
      <c r="B19" s="51"/>
      <c r="C19" s="51"/>
      <c r="D19" s="789"/>
      <c r="E19" s="22" t="s">
        <v>270</v>
      </c>
      <c r="F19" s="2">
        <v>121.45</v>
      </c>
      <c r="G19" s="78">
        <v>119.88</v>
      </c>
      <c r="H19">
        <v>50</v>
      </c>
      <c r="I19" s="2">
        <v>6072.5</v>
      </c>
      <c r="J19" s="2">
        <v>5994</v>
      </c>
      <c r="K19" s="2">
        <v>78.5</v>
      </c>
      <c r="L19" s="736">
        <v>1.3096429763096492E-2</v>
      </c>
      <c r="M19" s="2">
        <v>233.27999999999975</v>
      </c>
      <c r="N19" s="29">
        <v>43280</v>
      </c>
      <c r="O19"/>
      <c r="P19" s="736">
        <v>2.5700000000000001E-2</v>
      </c>
      <c r="Q19" s="736">
        <v>-4.7999999999999996E-3</v>
      </c>
      <c r="R19" s="2"/>
      <c r="T19" s="48"/>
    </row>
    <row r="20" spans="1:41" ht="21.95" customHeight="1" x14ac:dyDescent="0.25">
      <c r="A20" s="50"/>
      <c r="B20" s="50"/>
      <c r="C20" s="51"/>
      <c r="D20" s="789"/>
      <c r="E20" s="22" t="s">
        <v>32</v>
      </c>
      <c r="F20" s="2">
        <v>53.73</v>
      </c>
      <c r="G20" s="78">
        <v>44.741300000000003</v>
      </c>
      <c r="H20">
        <v>100</v>
      </c>
      <c r="I20" s="2">
        <v>5373</v>
      </c>
      <c r="J20" s="2">
        <v>4474.13</v>
      </c>
      <c r="K20" s="2">
        <v>898.86999999999989</v>
      </c>
      <c r="L20" s="736">
        <v>0.20090386287389936</v>
      </c>
      <c r="M20" s="2">
        <v>2097.339999999997</v>
      </c>
      <c r="N20">
        <v>100</v>
      </c>
      <c r="O20"/>
      <c r="P20" s="736">
        <v>2.2706123208635774E-2</v>
      </c>
      <c r="Q20" s="736">
        <v>-2E-3</v>
      </c>
      <c r="R20" s="2">
        <v>8.6105769230769216</v>
      </c>
      <c r="S20" s="48"/>
    </row>
    <row r="21" spans="1:41" ht="21.95" customHeight="1" x14ac:dyDescent="0.25">
      <c r="A21" s="50"/>
      <c r="B21" s="50"/>
      <c r="C21" s="51"/>
      <c r="D21" s="789"/>
      <c r="E21" s="22" t="s">
        <v>1046</v>
      </c>
      <c r="F21" s="78">
        <v>51.209899999999998</v>
      </c>
      <c r="G21" s="78">
        <v>48.044899999999998</v>
      </c>
      <c r="H21">
        <v>100</v>
      </c>
      <c r="I21" s="2">
        <v>5120.99</v>
      </c>
      <c r="J21" s="2">
        <v>4804.49</v>
      </c>
      <c r="K21" s="2">
        <v>316.5</v>
      </c>
      <c r="L21" s="736">
        <v>6.5875878605221344E-2</v>
      </c>
      <c r="M21" s="2">
        <v>316.5</v>
      </c>
      <c r="N21">
        <v>100</v>
      </c>
      <c r="O21"/>
      <c r="P21" s="736">
        <v>2.9291211269695899E-2</v>
      </c>
      <c r="Q21" s="736">
        <v>2E-3</v>
      </c>
      <c r="R21" s="2"/>
      <c r="S21" s="48"/>
      <c r="T21" s="48"/>
      <c r="U21" s="48"/>
    </row>
    <row r="22" spans="1:41" ht="21.95" customHeight="1" x14ac:dyDescent="0.25">
      <c r="A22" s="50"/>
      <c r="B22" s="50"/>
      <c r="C22" s="51"/>
      <c r="D22" s="789"/>
      <c r="E22" s="22" t="s">
        <v>782</v>
      </c>
      <c r="F22" s="78">
        <v>12.76</v>
      </c>
      <c r="G22" s="78">
        <v>15.013949999999999</v>
      </c>
      <c r="H22">
        <v>400</v>
      </c>
      <c r="I22" s="2">
        <v>5104</v>
      </c>
      <c r="J22" s="2">
        <v>6005.58</v>
      </c>
      <c r="K22" s="2">
        <v>-901.57999999999993</v>
      </c>
      <c r="L22" s="736">
        <v>-0.15012371827533724</v>
      </c>
      <c r="M22" s="2">
        <v>-901.57999999999993</v>
      </c>
      <c r="N22">
        <v>150</v>
      </c>
      <c r="O22"/>
      <c r="P22" s="736">
        <v>3.7617554858934171E-2</v>
      </c>
      <c r="Q22" s="736">
        <v>-9.2999999999999992E-3</v>
      </c>
      <c r="R22" s="2">
        <v>13.431578947368422</v>
      </c>
      <c r="S22" s="736"/>
      <c r="T22" s="48"/>
    </row>
    <row r="23" spans="1:41" ht="21.95" customHeight="1" x14ac:dyDescent="0.25">
      <c r="A23" s="50"/>
      <c r="B23" s="51"/>
      <c r="C23" s="51"/>
      <c r="D23" s="789"/>
      <c r="E23" s="22" t="s">
        <v>924</v>
      </c>
      <c r="F23" s="78">
        <v>74.929900000000004</v>
      </c>
      <c r="G23" s="78">
        <v>65.834000000000003</v>
      </c>
      <c r="H23">
        <v>60</v>
      </c>
      <c r="I23" s="2">
        <v>4495.7939999999999</v>
      </c>
      <c r="J23" s="2">
        <v>3950.04</v>
      </c>
      <c r="K23" s="2">
        <v>545.75399999999991</v>
      </c>
      <c r="L23" s="736">
        <v>0.13816417048941276</v>
      </c>
      <c r="M23" s="2">
        <v>545.75399999999991</v>
      </c>
      <c r="N23" s="29">
        <v>43280</v>
      </c>
      <c r="O23"/>
      <c r="P23" s="736">
        <v>1.2811974925897404E-2</v>
      </c>
      <c r="Q23" s="736">
        <v>4.3E-3</v>
      </c>
      <c r="R23" s="2">
        <v>21.107014084507043</v>
      </c>
    </row>
    <row r="24" spans="1:41" ht="21.95" customHeight="1" x14ac:dyDescent="0.25">
      <c r="A24" s="50"/>
      <c r="B24" s="50"/>
      <c r="C24" s="51"/>
      <c r="D24" s="789"/>
      <c r="E24" s="22" t="s">
        <v>962</v>
      </c>
      <c r="F24" s="2">
        <v>175.69990000000001</v>
      </c>
      <c r="G24" s="78">
        <v>137.47160000000019</v>
      </c>
      <c r="H24">
        <v>25</v>
      </c>
      <c r="I24" s="2">
        <v>4392.4975000000004</v>
      </c>
      <c r="J24" s="2">
        <v>3436.790000000005</v>
      </c>
      <c r="K24" s="2">
        <v>955.70749999999589</v>
      </c>
      <c r="L24" s="736">
        <v>0.27808143645669192</v>
      </c>
      <c r="M24" s="2">
        <v>955.70749999999589</v>
      </c>
      <c r="N24">
        <v>25</v>
      </c>
      <c r="O24"/>
      <c r="P24" s="736">
        <v>7.285149280107729E-3</v>
      </c>
      <c r="Q24" s="736">
        <v>-8.8000000000000005E-3</v>
      </c>
      <c r="R24" s="2">
        <v>19.68</v>
      </c>
      <c r="S24" s="736"/>
      <c r="T24" s="48"/>
    </row>
    <row r="25" spans="1:41" ht="21.95" customHeight="1" x14ac:dyDescent="0.25">
      <c r="A25" s="50"/>
      <c r="B25" s="50"/>
      <c r="C25" s="51"/>
      <c r="D25" s="789"/>
      <c r="E25" s="22" t="s">
        <v>682</v>
      </c>
      <c r="F25" s="78">
        <v>209.9599</v>
      </c>
      <c r="G25" s="78">
        <v>142.98999999999995</v>
      </c>
      <c r="H25">
        <v>20</v>
      </c>
      <c r="I25" s="2">
        <v>4199.1980000000003</v>
      </c>
      <c r="J25" s="2">
        <v>2859.7999999999993</v>
      </c>
      <c r="K25" s="2">
        <v>1339.398000000001</v>
      </c>
      <c r="L25" s="736">
        <v>0.46835373103014249</v>
      </c>
      <c r="M25" s="2">
        <v>1482.4280000000012</v>
      </c>
      <c r="N25">
        <v>20</v>
      </c>
      <c r="O25"/>
      <c r="P25" s="736">
        <v>2.3814071163112574E-3</v>
      </c>
      <c r="Q25" s="736">
        <v>9.4999999999999998E-3</v>
      </c>
      <c r="R25" s="2">
        <v>30.606399416909621</v>
      </c>
      <c r="U25" s="48"/>
    </row>
    <row r="26" spans="1:41" ht="21.95" customHeight="1" x14ac:dyDescent="0.25">
      <c r="A26" s="51"/>
      <c r="B26" s="51"/>
      <c r="C26" s="51"/>
      <c r="D26" s="789"/>
      <c r="E26" s="22" t="s">
        <v>850</v>
      </c>
      <c r="F26" s="2">
        <v>91.599900000000005</v>
      </c>
      <c r="G26" s="78">
        <v>82.575749999999942</v>
      </c>
      <c r="H26">
        <v>40</v>
      </c>
      <c r="I26" s="2">
        <v>3663.9960000000001</v>
      </c>
      <c r="J26" s="2">
        <v>3303.0299999999979</v>
      </c>
      <c r="K26" s="2">
        <v>360.96600000000126</v>
      </c>
      <c r="L26" s="736">
        <v>0.10928329442966088</v>
      </c>
      <c r="M26" s="2">
        <v>360.96600000000126</v>
      </c>
      <c r="N26">
        <v>40</v>
      </c>
      <c r="O26"/>
      <c r="P26" s="736">
        <v>2.4890856867747668E-2</v>
      </c>
      <c r="Q26" s="736">
        <v>3.3E-3</v>
      </c>
      <c r="R26" s="2">
        <v>19.243676470588237</v>
      </c>
      <c r="S26" s="48"/>
    </row>
    <row r="27" spans="1:41" ht="21.95" customHeight="1" x14ac:dyDescent="0.25">
      <c r="A27" s="50"/>
      <c r="B27" s="50"/>
      <c r="C27" s="51"/>
      <c r="D27" s="789"/>
      <c r="E27" s="22" t="s">
        <v>55</v>
      </c>
      <c r="F27" s="78">
        <v>71.52</v>
      </c>
      <c r="G27" s="78">
        <v>71.080000000000013</v>
      </c>
      <c r="H27">
        <v>50</v>
      </c>
      <c r="I27" s="2">
        <v>3576</v>
      </c>
      <c r="J27" s="2">
        <v>3554.0000000000005</v>
      </c>
      <c r="K27" s="2">
        <v>21.999999999999545</v>
      </c>
      <c r="L27" s="736">
        <v>6.1902082160943082E-3</v>
      </c>
      <c r="M27" s="2">
        <v>832.12999999998965</v>
      </c>
      <c r="N27">
        <v>50</v>
      </c>
      <c r="O27"/>
      <c r="P27" s="736">
        <v>2.9082774049217004E-2</v>
      </c>
      <c r="Q27" s="736">
        <v>8.0000000000000004E-4</v>
      </c>
      <c r="R27" s="2">
        <v>11.071207430340557</v>
      </c>
      <c r="S27" s="736"/>
      <c r="T27" s="48"/>
      <c r="Y27" s="48"/>
    </row>
    <row r="28" spans="1:41" ht="21.95" customHeight="1" x14ac:dyDescent="0.25">
      <c r="A28" s="51"/>
      <c r="B28" s="51"/>
      <c r="C28" s="51"/>
      <c r="D28" s="789"/>
      <c r="E28" s="22" t="s">
        <v>922</v>
      </c>
      <c r="F28" s="2">
        <v>31.6</v>
      </c>
      <c r="G28" s="78">
        <v>32.211599999999997</v>
      </c>
      <c r="H28">
        <v>100</v>
      </c>
      <c r="I28" s="2">
        <v>3160</v>
      </c>
      <c r="J28" s="2">
        <v>3221.16</v>
      </c>
      <c r="K28" s="2">
        <v>-61.159999999999854</v>
      </c>
      <c r="L28" s="736">
        <v>-1.8986948801052905E-2</v>
      </c>
      <c r="M28" s="2">
        <v>-61.159999999999854</v>
      </c>
      <c r="N28" s="29">
        <v>43297</v>
      </c>
      <c r="O28"/>
      <c r="P28" s="736">
        <v>3.164556962025316E-2</v>
      </c>
      <c r="Q28" s="736">
        <v>-1.2500000000000001E-2</v>
      </c>
      <c r="R28" s="2">
        <v>9.1066282420749278</v>
      </c>
      <c r="S28" s="736"/>
    </row>
    <row r="29" spans="1:41" ht="21.95" customHeight="1" x14ac:dyDescent="0.25">
      <c r="A29" s="51"/>
      <c r="B29" s="152"/>
      <c r="C29" s="325"/>
      <c r="D29" s="789"/>
      <c r="E29" s="22" t="s">
        <v>214</v>
      </c>
      <c r="F29" s="2">
        <v>58.25</v>
      </c>
      <c r="G29" s="78">
        <v>39.522599999999947</v>
      </c>
      <c r="H29">
        <v>50</v>
      </c>
      <c r="I29" s="2">
        <v>2912.5</v>
      </c>
      <c r="J29" s="2">
        <v>1976.1299999999974</v>
      </c>
      <c r="K29" s="2">
        <v>936.37000000000262</v>
      </c>
      <c r="L29" s="736">
        <v>0.47384028378699977</v>
      </c>
      <c r="M29" s="2">
        <v>2094.239999999998</v>
      </c>
      <c r="N29">
        <v>50</v>
      </c>
      <c r="O29"/>
      <c r="P29" s="736">
        <v>2.5407725321888411E-2</v>
      </c>
      <c r="Q29" s="736">
        <v>-1.5599999999999999E-2</v>
      </c>
      <c r="R29" s="2">
        <v>14.5625</v>
      </c>
      <c r="S29" s="736"/>
      <c r="T29" s="48"/>
      <c r="X29" s="736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 s="2"/>
      <c r="AN29"/>
      <c r="AO29"/>
    </row>
    <row r="30" spans="1:41" ht="21.95" customHeight="1" x14ac:dyDescent="0.25">
      <c r="A30" s="50"/>
      <c r="B30" s="50"/>
      <c r="C30" s="51"/>
      <c r="D30" s="789"/>
      <c r="E30" s="22" t="s">
        <v>947</v>
      </c>
      <c r="F30" s="2">
        <v>56.809899999999999</v>
      </c>
      <c r="G30" s="78">
        <v>15.022800000000025</v>
      </c>
      <c r="H30">
        <v>50</v>
      </c>
      <c r="I30" s="2">
        <v>2840.4949999999999</v>
      </c>
      <c r="J30" s="2">
        <v>751.14000000000124</v>
      </c>
      <c r="K30" s="2">
        <v>2089.3549999999987</v>
      </c>
      <c r="L30" s="736">
        <v>2.7815786670926794</v>
      </c>
      <c r="M30" s="2">
        <v>2089.3549999999987</v>
      </c>
      <c r="N30">
        <v>50</v>
      </c>
      <c r="O30"/>
      <c r="P30" s="736">
        <v>2.4291540734977531E-2</v>
      </c>
      <c r="Q30" s="736">
        <v>1.8E-3</v>
      </c>
      <c r="R30" s="2">
        <v>12.911340909090908</v>
      </c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1"/>
      <c r="C31" s="51"/>
      <c r="D31" s="789"/>
      <c r="E31" s="22" t="s">
        <v>62</v>
      </c>
      <c r="F31" s="78">
        <v>297.33999999999997</v>
      </c>
      <c r="G31" s="78">
        <v>297.33999999999997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1659.3600000000079</v>
      </c>
      <c r="N31">
        <v>0</v>
      </c>
      <c r="O31"/>
      <c r="P31" s="736">
        <v>0</v>
      </c>
      <c r="Q31" s="736">
        <v>1.6000000000000001E-3</v>
      </c>
      <c r="R31" s="2"/>
      <c r="S31" s="48"/>
      <c r="T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9"/>
      <c r="E32" s="22" t="s">
        <v>203</v>
      </c>
      <c r="F32" s="2">
        <v>38.630000000000003</v>
      </c>
      <c r="G32" s="78">
        <v>38.630000000000003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555.54</v>
      </c>
      <c r="N32">
        <v>0</v>
      </c>
      <c r="O32"/>
      <c r="P32" s="736">
        <v>0</v>
      </c>
      <c r="Q32" s="736">
        <v>-6.1999999999999998E-3</v>
      </c>
      <c r="R32" s="2"/>
      <c r="S32" s="736"/>
      <c r="T32" s="48"/>
    </row>
    <row r="33" spans="1:41" ht="21.95" customHeight="1" x14ac:dyDescent="0.25">
      <c r="A33" s="152"/>
      <c r="B33" s="50"/>
      <c r="C33" s="51"/>
      <c r="D33" s="789"/>
      <c r="E33" s="22" t="s">
        <v>202</v>
      </c>
      <c r="F33" s="2">
        <v>185.46</v>
      </c>
      <c r="G33" s="78">
        <v>185.46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1.5900000000000001E-2</v>
      </c>
      <c r="Q33" s="736">
        <v>-5.5999999999999999E-3</v>
      </c>
      <c r="R33" s="2"/>
      <c r="S33" s="736"/>
      <c r="T33" s="48"/>
      <c r="U33" s="48"/>
      <c r="X33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0"/>
      <c r="C34" s="50"/>
      <c r="D34" s="789"/>
      <c r="E34" s="22" t="s">
        <v>225</v>
      </c>
      <c r="F34" s="2">
        <v>96.63</v>
      </c>
      <c r="G34" s="78">
        <v>96.63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2.2000000000000001E-3</v>
      </c>
      <c r="R34" s="2"/>
      <c r="S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89"/>
      <c r="E35" s="22" t="s">
        <v>266</v>
      </c>
      <c r="F35" s="2">
        <v>98.68</v>
      </c>
      <c r="G35" s="78">
        <v>98.68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6.7999999999999996E-3</v>
      </c>
      <c r="R35" s="2"/>
      <c r="S35" s="736"/>
      <c r="U35" s="48"/>
    </row>
    <row r="36" spans="1:41" ht="21.95" customHeight="1" x14ac:dyDescent="0.25">
      <c r="A36" s="50"/>
      <c r="B36" s="50"/>
      <c r="C36" s="51"/>
      <c r="D36" s="789"/>
      <c r="E36" s="22" t="s">
        <v>23</v>
      </c>
      <c r="F36" s="78">
        <v>36.04</v>
      </c>
      <c r="G36" s="78">
        <v>36.04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-9.9000000000000008E-3</v>
      </c>
      <c r="R36" s="2"/>
      <c r="S36" s="48"/>
      <c r="T36" s="48"/>
      <c r="V36" s="48"/>
    </row>
    <row r="37" spans="1:41" ht="21.95" customHeight="1" x14ac:dyDescent="0.25">
      <c r="A37" s="50"/>
      <c r="B37" s="50"/>
      <c r="C37" s="51"/>
      <c r="D37" s="789"/>
      <c r="E37" s="22" t="s">
        <v>267</v>
      </c>
      <c r="F37" s="2">
        <v>48.35</v>
      </c>
      <c r="G37" s="78">
        <v>48.35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5.5999999999999999E-3</v>
      </c>
      <c r="R37" s="2"/>
      <c r="S37" s="48"/>
      <c r="T37" s="48"/>
      <c r="V37" s="48"/>
    </row>
    <row r="38" spans="1:41" ht="21.95" customHeight="1" x14ac:dyDescent="0.25">
      <c r="A38" s="50"/>
      <c r="B38" s="50"/>
      <c r="C38" s="51"/>
      <c r="D38" s="789"/>
      <c r="E38" s="22" t="s">
        <v>326</v>
      </c>
      <c r="F38" s="78">
        <v>12.8</v>
      </c>
      <c r="G38" s="78">
        <v>12.8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/>
      <c r="P38" s="736">
        <v>0</v>
      </c>
      <c r="Q38" s="736">
        <v>-3.2500000000000001E-2</v>
      </c>
      <c r="R38" s="2">
        <v>40</v>
      </c>
      <c r="S38" s="736"/>
      <c r="T38" s="48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0"/>
      <c r="C39" s="51"/>
      <c r="D39" s="789"/>
      <c r="E39" s="22" t="s">
        <v>36</v>
      </c>
      <c r="F39" s="2">
        <v>53.15</v>
      </c>
      <c r="G39" s="78">
        <v>53.15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2.2100000000000002E-2</v>
      </c>
      <c r="R39" s="2"/>
      <c r="V39" s="48"/>
    </row>
    <row r="40" spans="1:41" ht="21.95" customHeight="1" x14ac:dyDescent="0.25">
      <c r="A40" s="50"/>
      <c r="B40" s="50"/>
      <c r="C40" s="51"/>
      <c r="D40" s="789"/>
      <c r="E40" s="22" t="s">
        <v>314</v>
      </c>
      <c r="F40" s="2">
        <v>39.090000000000003</v>
      </c>
      <c r="G40" s="78">
        <v>39.090000000000003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-3.0999999999999999E-3</v>
      </c>
      <c r="R40" s="2"/>
      <c r="S40" s="736"/>
      <c r="U40" s="48"/>
    </row>
    <row r="41" spans="1:41" ht="21.95" customHeight="1" x14ac:dyDescent="0.25">
      <c r="A41" s="50"/>
      <c r="B41" s="50"/>
      <c r="C41" s="51"/>
      <c r="D41" s="789"/>
      <c r="E41" s="22" t="s">
        <v>299</v>
      </c>
      <c r="F41" s="2">
        <v>53.94</v>
      </c>
      <c r="G41" s="78">
        <v>53.94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-5.7000000000000002E-3</v>
      </c>
      <c r="R41" s="2"/>
      <c r="S41" s="48"/>
      <c r="T41" s="48"/>
    </row>
    <row r="42" spans="1:41" ht="21.95" customHeight="1" x14ac:dyDescent="0.25">
      <c r="A42" s="152"/>
      <c r="B42" s="50"/>
      <c r="C42" s="51"/>
      <c r="D42" s="789"/>
      <c r="E42" s="22" t="s">
        <v>694</v>
      </c>
      <c r="F42" s="78">
        <v>33.75</v>
      </c>
      <c r="G42" s="78">
        <v>33.75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2.0299999999999999E-2</v>
      </c>
      <c r="R42" s="2"/>
      <c r="S42" s="48"/>
      <c r="T42" s="48"/>
    </row>
    <row r="43" spans="1:41" ht="21.95" customHeight="1" x14ac:dyDescent="0.25">
      <c r="A43" s="50"/>
      <c r="B43" s="50"/>
      <c r="C43" s="51"/>
      <c r="D43" s="789"/>
      <c r="E43" s="22" t="s">
        <v>248</v>
      </c>
      <c r="F43" s="2">
        <v>81.69</v>
      </c>
      <c r="G43" s="78">
        <v>81.69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-7.4000000000000003E-3</v>
      </c>
      <c r="R43" s="2"/>
    </row>
    <row r="44" spans="1:41" ht="21.95" customHeight="1" x14ac:dyDescent="0.25">
      <c r="A44" s="50"/>
      <c r="B44" s="50"/>
      <c r="C44" s="51"/>
      <c r="D44" s="789"/>
      <c r="E44" s="22" t="s">
        <v>673</v>
      </c>
      <c r="F44" s="2">
        <v>16.96</v>
      </c>
      <c r="G44" s="78">
        <v>16.96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-2.0799999999999999E-2</v>
      </c>
      <c r="R44" s="2"/>
      <c r="S44" s="48"/>
      <c r="T44" s="48"/>
      <c r="V44" s="48"/>
    </row>
    <row r="45" spans="1:41" ht="21.95" customHeight="1" x14ac:dyDescent="0.25">
      <c r="A45" s="50"/>
      <c r="B45" s="50"/>
      <c r="C45" s="51"/>
      <c r="D45" s="789"/>
      <c r="E45" s="22" t="s">
        <v>275</v>
      </c>
      <c r="F45" s="78">
        <v>71.08</v>
      </c>
      <c r="G45" s="78">
        <v>71.08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197.20999999999549</v>
      </c>
      <c r="N45">
        <v>0</v>
      </c>
      <c r="O45"/>
      <c r="P45" s="736">
        <v>2.5499999999999998E-2</v>
      </c>
      <c r="Q45" s="736">
        <v>-7.3000000000000001E-3</v>
      </c>
      <c r="R45" s="2"/>
      <c r="S45" s="736"/>
      <c r="T45" s="48"/>
      <c r="U45" s="48"/>
    </row>
    <row r="46" spans="1:41" ht="21.95" customHeight="1" x14ac:dyDescent="0.25">
      <c r="A46" s="50"/>
      <c r="B46" s="50"/>
      <c r="C46" s="51"/>
      <c r="D46" s="789"/>
      <c r="E46" s="22" t="s">
        <v>737</v>
      </c>
      <c r="F46" s="2">
        <v>248.83</v>
      </c>
      <c r="G46" s="78">
        <v>248.83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843.18000000000029</v>
      </c>
      <c r="N46">
        <v>0</v>
      </c>
      <c r="O46"/>
      <c r="P46" s="736">
        <v>2.8E-3</v>
      </c>
      <c r="Q46" s="736">
        <v>-9.5999999999999992E-3</v>
      </c>
      <c r="R46" s="2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 s="2"/>
      <c r="AN46"/>
      <c r="AO46"/>
    </row>
    <row r="47" spans="1:41" ht="21.95" customHeight="1" x14ac:dyDescent="0.25">
      <c r="A47" s="50"/>
      <c r="B47" s="50"/>
      <c r="C47" s="51"/>
      <c r="D47" s="789"/>
      <c r="E47" s="22" t="s">
        <v>196</v>
      </c>
      <c r="F47" s="2">
        <v>11.71</v>
      </c>
      <c r="G47" s="78">
        <v>11.71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-1.43E-2</v>
      </c>
      <c r="R47" s="2"/>
      <c r="S47" s="48"/>
      <c r="U47" s="48"/>
    </row>
    <row r="48" spans="1:41" ht="21.95" customHeight="1" x14ac:dyDescent="0.25">
      <c r="A48" s="50"/>
      <c r="B48" s="50"/>
      <c r="C48" s="51"/>
      <c r="D48" s="789"/>
      <c r="E48" s="22" t="s">
        <v>829</v>
      </c>
      <c r="F48" s="78">
        <v>100.94</v>
      </c>
      <c r="G48" s="78">
        <v>100.94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/>
      <c r="P48" s="736">
        <v>6.7366752526253227E-3</v>
      </c>
      <c r="Q48" s="736">
        <v>1.1000000000000001E-3</v>
      </c>
      <c r="R48" s="2">
        <v>21.250526315789472</v>
      </c>
      <c r="S48" s="736"/>
      <c r="U48" s="48"/>
    </row>
    <row r="49" spans="1:41" ht="21.95" customHeight="1" x14ac:dyDescent="0.25">
      <c r="A49" s="50"/>
      <c r="B49" s="50"/>
      <c r="C49" s="51"/>
      <c r="D49" s="789"/>
      <c r="E49" s="22" t="s">
        <v>680</v>
      </c>
      <c r="F49" s="2">
        <v>139.5</v>
      </c>
      <c r="G49" s="78">
        <v>139.5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2.8999999999999998E-3</v>
      </c>
      <c r="R49" s="2">
        <v>20.852017937219731</v>
      </c>
      <c r="S49" s="48"/>
      <c r="T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0"/>
      <c r="B50" s="50"/>
      <c r="C50" s="51"/>
      <c r="D50" s="789"/>
      <c r="E50" s="22" t="s">
        <v>961</v>
      </c>
      <c r="F50" s="2">
        <v>93.77</v>
      </c>
      <c r="G50" s="78">
        <v>93.77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6.8252106217340305E-3</v>
      </c>
      <c r="Q50" s="736">
        <v>-1.3899999999999999E-2</v>
      </c>
      <c r="R50" s="2">
        <v>12.705962059620596</v>
      </c>
      <c r="S50" s="736"/>
      <c r="T50" s="48"/>
    </row>
    <row r="51" spans="1:41" ht="21.95" customHeight="1" x14ac:dyDescent="0.25">
      <c r="A51" s="50"/>
      <c r="B51" s="50"/>
      <c r="C51" s="51"/>
      <c r="D51" s="789"/>
      <c r="E51" s="22" t="s">
        <v>17</v>
      </c>
      <c r="F51" s="78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>
        <v>0</v>
      </c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1"/>
      <c r="B52" s="51"/>
      <c r="C52" s="51"/>
      <c r="D52" s="789"/>
      <c r="E52" s="22" t="s">
        <v>308</v>
      </c>
      <c r="F52" s="78">
        <v>152.18</v>
      </c>
      <c r="G52" s="78">
        <v>152.18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-1.12E-2</v>
      </c>
      <c r="R52" s="2"/>
      <c r="S52" s="736"/>
      <c r="T52" s="48"/>
      <c r="V52" s="48"/>
      <c r="W52" s="48"/>
    </row>
    <row r="53" spans="1:41" ht="21.95" customHeight="1" x14ac:dyDescent="0.25">
      <c r="A53" s="50"/>
      <c r="B53" s="50"/>
      <c r="C53" s="51"/>
      <c r="D53" s="789"/>
      <c r="E53" s="22" t="s">
        <v>692</v>
      </c>
      <c r="F53" s="78">
        <v>96.29</v>
      </c>
      <c r="G53" s="78">
        <v>96.29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-4.4000000000000003E-3</v>
      </c>
      <c r="R53" s="2"/>
    </row>
    <row r="54" spans="1:41" ht="21.95" customHeight="1" x14ac:dyDescent="0.25">
      <c r="A54" s="60"/>
      <c r="B54" s="61"/>
      <c r="C54" s="60"/>
      <c r="D54" s="789"/>
      <c r="E54" s="22" t="s">
        <v>735</v>
      </c>
      <c r="F54" s="2">
        <v>688.5</v>
      </c>
      <c r="G54" s="78">
        <v>688.5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559.89000000000033</v>
      </c>
      <c r="N54">
        <v>0</v>
      </c>
      <c r="O54"/>
      <c r="P54" s="736">
        <v>0</v>
      </c>
      <c r="Q54" s="736">
        <v>-2.3999999999999998E-3</v>
      </c>
      <c r="R54" s="2"/>
      <c r="S54" s="736"/>
    </row>
    <row r="55" spans="1:41" ht="21.95" customHeight="1" x14ac:dyDescent="0.25">
      <c r="A55" s="50"/>
      <c r="B55" s="51"/>
      <c r="C55" s="51"/>
      <c r="D55" s="789"/>
      <c r="E55" s="22" t="s">
        <v>946</v>
      </c>
      <c r="F55" s="2">
        <v>224.64</v>
      </c>
      <c r="G55" s="78">
        <v>224.64</v>
      </c>
      <c r="H55">
        <v>0</v>
      </c>
      <c r="I55" s="2">
        <v>0</v>
      </c>
      <c r="J55" s="2">
        <v>0</v>
      </c>
      <c r="K55" s="2">
        <v>137.51000000000022</v>
      </c>
      <c r="L55" s="736">
        <v>0</v>
      </c>
      <c r="M55" s="2">
        <v>137.51000000000022</v>
      </c>
      <c r="N55">
        <v>0</v>
      </c>
      <c r="O55"/>
      <c r="P55" s="736">
        <v>7.8347578347578353E-3</v>
      </c>
      <c r="Q55" s="736">
        <v>-1.72E-2</v>
      </c>
      <c r="R55" s="2">
        <v>26.060324825986079</v>
      </c>
      <c r="T55" s="48"/>
      <c r="V55" s="48"/>
    </row>
    <row r="56" spans="1:41" ht="21.95" customHeight="1" x14ac:dyDescent="0.25">
      <c r="A56" s="50"/>
      <c r="B56" s="50"/>
      <c r="C56" s="51"/>
      <c r="D56" s="789"/>
      <c r="E56" s="22" t="s">
        <v>923</v>
      </c>
      <c r="F56" s="2">
        <v>35.020000000000003</v>
      </c>
      <c r="G56" s="78">
        <v>35.020000000000003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7.5385494003426604E-2</v>
      </c>
      <c r="Q56" s="736">
        <v>5.1999999999999998E-3</v>
      </c>
      <c r="R56" s="2"/>
      <c r="S56" s="736"/>
      <c r="T56" s="48"/>
      <c r="U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1"/>
      <c r="B57" s="51"/>
      <c r="C57" s="51"/>
      <c r="D57" s="789"/>
      <c r="E57" s="22" t="s">
        <v>194</v>
      </c>
      <c r="F57" s="2">
        <v>73.94</v>
      </c>
      <c r="G57" s="78">
        <v>73.94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785.90999999999985</v>
      </c>
      <c r="N57">
        <v>0</v>
      </c>
      <c r="O57"/>
      <c r="P57" s="736">
        <v>1.29E-2</v>
      </c>
      <c r="Q57" s="736">
        <v>-1.04E-2</v>
      </c>
      <c r="R57" s="2"/>
      <c r="S57" s="736"/>
      <c r="U57" s="48"/>
    </row>
    <row r="58" spans="1:41" ht="21.95" customHeight="1" x14ac:dyDescent="0.25">
      <c r="A58" s="51"/>
      <c r="B58" s="51"/>
      <c r="C58" s="51"/>
      <c r="D58" s="789"/>
      <c r="E58" s="22" t="s">
        <v>224</v>
      </c>
      <c r="F58" s="2">
        <v>57.13</v>
      </c>
      <c r="G58" s="78">
        <v>57.13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257.64999999999964</v>
      </c>
      <c r="N58">
        <v>0</v>
      </c>
      <c r="O58"/>
      <c r="P58" s="736">
        <v>0</v>
      </c>
      <c r="Q58" s="736">
        <v>-8.5000000000000006E-3</v>
      </c>
      <c r="R58" s="2"/>
      <c r="S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0"/>
      <c r="B59" s="51"/>
      <c r="C59" s="51"/>
      <c r="D59" s="789"/>
      <c r="E59" s="22" t="s">
        <v>824</v>
      </c>
      <c r="F59" s="78">
        <v>463.16</v>
      </c>
      <c r="G59" s="78">
        <v>463.16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1264.8599999999997</v>
      </c>
      <c r="N59">
        <v>0</v>
      </c>
      <c r="O59"/>
      <c r="P59" s="736">
        <v>0</v>
      </c>
      <c r="Q59" s="736">
        <v>-5.0000000000000001E-3</v>
      </c>
      <c r="R59" s="2"/>
      <c r="S59" s="736"/>
    </row>
    <row r="60" spans="1:41" ht="21.95" customHeight="1" x14ac:dyDescent="0.25">
      <c r="A60" s="51"/>
      <c r="B60" s="51"/>
      <c r="C60" s="51"/>
      <c r="D60" s="789"/>
      <c r="E60" s="22" t="s">
        <v>34</v>
      </c>
      <c r="F60" s="2">
        <v>59.44</v>
      </c>
      <c r="G60" s="78">
        <v>59.44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21137.586999999941</v>
      </c>
      <c r="N60">
        <v>0</v>
      </c>
      <c r="O60"/>
      <c r="P60" s="736">
        <v>0</v>
      </c>
      <c r="Q60" s="736">
        <v>8.3000000000000001E-3</v>
      </c>
      <c r="R60" s="2"/>
      <c r="S60" s="48"/>
      <c r="T60" s="48"/>
      <c r="V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1"/>
      <c r="B61" s="50"/>
      <c r="C61" s="51"/>
      <c r="D61" s="789"/>
      <c r="E61" s="22" t="s">
        <v>172</v>
      </c>
      <c r="F61" s="2">
        <v>52.87</v>
      </c>
      <c r="G61" s="78">
        <v>52.87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119.92000000000053</v>
      </c>
      <c r="N61">
        <v>0</v>
      </c>
      <c r="O61"/>
      <c r="P61" s="736">
        <v>3.6400000000000002E-2</v>
      </c>
      <c r="Q61" s="736">
        <v>-2.4E-2</v>
      </c>
      <c r="R61" s="2"/>
      <c r="S61" s="736"/>
      <c r="T61" s="48"/>
    </row>
    <row r="62" spans="1:41" ht="21.95" customHeight="1" x14ac:dyDescent="0.25">
      <c r="A62" s="50"/>
      <c r="B62" s="51"/>
      <c r="C62" s="51"/>
      <c r="D62" s="789"/>
      <c r="E62" s="22" t="s">
        <v>27</v>
      </c>
      <c r="F62" s="2">
        <v>52.19</v>
      </c>
      <c r="G62" s="78">
        <v>52.19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1407.5400000000009</v>
      </c>
      <c r="N62">
        <v>0</v>
      </c>
      <c r="O62"/>
      <c r="P62" s="736">
        <v>3.0200000000000001E-2</v>
      </c>
      <c r="Q62" s="736">
        <v>-2.3800000000000002E-2</v>
      </c>
      <c r="R62" s="2"/>
      <c r="S62" s="48"/>
      <c r="T62" s="48"/>
    </row>
    <row r="63" spans="1:41" ht="21.95" customHeight="1" x14ac:dyDescent="0.25">
      <c r="A63" s="51"/>
      <c r="B63" s="51"/>
      <c r="C63" s="51"/>
      <c r="D63" s="789"/>
      <c r="E63" s="22" t="s">
        <v>22</v>
      </c>
      <c r="F63" s="2">
        <v>61.71</v>
      </c>
      <c r="G63" s="78">
        <v>61.71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3178.8000000000466</v>
      </c>
      <c r="N63">
        <v>0</v>
      </c>
      <c r="O63"/>
      <c r="P63" s="736">
        <v>2.07E-2</v>
      </c>
      <c r="Q63" s="736">
        <v>-1.4800000000000001E-2</v>
      </c>
      <c r="R63" s="2"/>
      <c r="S63" s="736"/>
      <c r="T63" s="48"/>
    </row>
    <row r="64" spans="1:41" ht="21.95" customHeight="1" x14ac:dyDescent="0.25">
      <c r="A64" s="50"/>
      <c r="B64" s="51"/>
      <c r="C64" s="51"/>
      <c r="D64" s="789"/>
      <c r="E64" s="22" t="s">
        <v>42</v>
      </c>
      <c r="F64" s="2">
        <v>143.1</v>
      </c>
      <c r="G64" s="78">
        <v>143.1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128.08999999999833</v>
      </c>
      <c r="N64">
        <v>0</v>
      </c>
      <c r="O64"/>
      <c r="P64" s="736">
        <v>2.18E-2</v>
      </c>
      <c r="Q64" s="736">
        <v>-1.9E-3</v>
      </c>
      <c r="R64" s="2"/>
      <c r="S64" s="736"/>
    </row>
    <row r="65" spans="1:41" ht="21.95" customHeight="1" x14ac:dyDescent="0.25">
      <c r="A65" s="50"/>
      <c r="B65" s="51"/>
      <c r="C65" s="51"/>
      <c r="D65" s="789"/>
      <c r="E65" s="22" t="s">
        <v>268</v>
      </c>
      <c r="F65" s="2">
        <v>51.9</v>
      </c>
      <c r="G65" s="78">
        <v>51.9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427.92000000000007</v>
      </c>
      <c r="N65">
        <v>0</v>
      </c>
      <c r="O65"/>
      <c r="P65" s="736">
        <v>0</v>
      </c>
      <c r="Q65" s="736">
        <v>-2.06E-2</v>
      </c>
      <c r="R65" s="2"/>
      <c r="S65" s="736"/>
    </row>
    <row r="66" spans="1:41" ht="21.95" customHeight="1" x14ac:dyDescent="0.25">
      <c r="A66" s="50"/>
      <c r="B66" s="50"/>
      <c r="C66" s="50"/>
      <c r="D66" s="789"/>
      <c r="E66" s="22" t="s">
        <v>170</v>
      </c>
      <c r="F66" s="78">
        <v>98.86</v>
      </c>
      <c r="G66" s="78">
        <v>98.86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1368.9000000000015</v>
      </c>
      <c r="N66">
        <v>0</v>
      </c>
      <c r="O66"/>
      <c r="P66" s="736">
        <v>1.14E-2</v>
      </c>
      <c r="Q66" s="736">
        <v>-1.17E-2</v>
      </c>
      <c r="R66" s="2"/>
      <c r="S66" s="736"/>
    </row>
    <row r="67" spans="1:41" ht="21.95" customHeight="1" x14ac:dyDescent="0.25">
      <c r="A67" s="50"/>
      <c r="B67" s="50"/>
      <c r="C67" s="50"/>
      <c r="D67" s="789"/>
      <c r="E67" s="22" t="s">
        <v>8</v>
      </c>
      <c r="F67" s="78">
        <v>79.739999999999995</v>
      </c>
      <c r="G67" s="78">
        <v>79.739999999999995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121.94999999999982</v>
      </c>
      <c r="N67">
        <v>0</v>
      </c>
      <c r="O67"/>
      <c r="P67" s="736">
        <v>1.67E-2</v>
      </c>
      <c r="Q67" s="736">
        <v>-1.34E-2</v>
      </c>
      <c r="R67" s="2"/>
      <c r="S67" s="736"/>
      <c r="U67" s="48"/>
      <c r="V67" s="48"/>
    </row>
    <row r="68" spans="1:41" ht="21.95" customHeight="1" x14ac:dyDescent="0.25">
      <c r="A68" s="50"/>
      <c r="B68" s="50"/>
      <c r="C68" s="51"/>
      <c r="D68" s="789"/>
      <c r="E68" s="22" t="s">
        <v>10</v>
      </c>
      <c r="F68" s="2">
        <v>44.81</v>
      </c>
      <c r="G68" s="78">
        <v>44.81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-1.0200000000000001E-2</v>
      </c>
      <c r="R68" s="2"/>
      <c r="S68" s="48"/>
      <c r="T68" s="48"/>
    </row>
    <row r="69" spans="1:41" ht="21.95" customHeight="1" x14ac:dyDescent="0.25">
      <c r="A69" s="50"/>
      <c r="B69" s="50"/>
      <c r="C69" s="51"/>
      <c r="D69" s="789"/>
      <c r="E69" s="22" t="s">
        <v>223</v>
      </c>
      <c r="F69" s="78">
        <v>44.91</v>
      </c>
      <c r="G69" s="78">
        <v>44.91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/>
      <c r="P69" s="736">
        <v>4.0899999999999999E-2</v>
      </c>
      <c r="Q69" s="736">
        <v>7.4000000000000003E-3</v>
      </c>
      <c r="R69" s="2"/>
      <c r="S69" s="48"/>
      <c r="U69" s="48"/>
    </row>
    <row r="70" spans="1:41" ht="21.95" customHeight="1" x14ac:dyDescent="0.25">
      <c r="A70" s="50"/>
      <c r="B70" s="50"/>
      <c r="C70" s="51"/>
      <c r="D70" s="789"/>
      <c r="E70" s="22" t="s">
        <v>341</v>
      </c>
      <c r="F70" s="78">
        <v>76.14</v>
      </c>
      <c r="G70" s="78">
        <v>76.14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9.9000000000000008E-3</v>
      </c>
      <c r="R70" s="2">
        <v>14.502857142857144</v>
      </c>
      <c r="S70" s="48"/>
    </row>
    <row r="71" spans="1:41" ht="21.95" customHeight="1" x14ac:dyDescent="0.25">
      <c r="A71" s="51"/>
      <c r="B71" s="51"/>
      <c r="C71" s="51"/>
      <c r="D71" s="789"/>
      <c r="E71" s="22" t="s">
        <v>24</v>
      </c>
      <c r="F71" s="2">
        <v>67.27</v>
      </c>
      <c r="G71" s="78">
        <v>67.27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-1.06E-2</v>
      </c>
      <c r="R71" s="2"/>
      <c r="S71" s="48"/>
      <c r="T71" s="48"/>
      <c r="U71" s="48"/>
      <c r="V71" s="48"/>
    </row>
    <row r="72" spans="1:41" ht="21.95" customHeight="1" x14ac:dyDescent="0.25">
      <c r="A72" s="50"/>
      <c r="B72" s="50"/>
      <c r="C72" s="51"/>
      <c r="D72" s="789"/>
      <c r="E72" s="22" t="s">
        <v>45</v>
      </c>
      <c r="F72" s="2">
        <v>92.23</v>
      </c>
      <c r="G72" s="78">
        <v>92.23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5.0000000000000001E-4</v>
      </c>
      <c r="R72" s="2"/>
      <c r="T72" s="48"/>
      <c r="U72" s="48"/>
    </row>
    <row r="73" spans="1:41" ht="21.95" customHeight="1" x14ac:dyDescent="0.25">
      <c r="A73" s="50"/>
      <c r="B73" s="50"/>
      <c r="C73" s="51"/>
      <c r="D73" s="789"/>
      <c r="E73" s="22" t="s">
        <v>47</v>
      </c>
      <c r="F73" s="2">
        <v>149.97999999999999</v>
      </c>
      <c r="G73" s="78">
        <v>149.97999999999999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-7.4999999999999997E-3</v>
      </c>
      <c r="R73" s="2"/>
      <c r="S73" s="736"/>
    </row>
    <row r="74" spans="1:41" ht="21.95" customHeight="1" x14ac:dyDescent="0.25">
      <c r="A74" s="50"/>
      <c r="B74" s="50"/>
      <c r="C74" s="51"/>
      <c r="D74" s="789"/>
      <c r="E74" s="22" t="s">
        <v>33</v>
      </c>
      <c r="F74" s="78">
        <v>259.64999999999998</v>
      </c>
      <c r="G74" s="78">
        <v>259.64999999999998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-6.0000000000000001E-3</v>
      </c>
      <c r="R74" s="2"/>
      <c r="S74" s="48"/>
      <c r="T74" s="48"/>
    </row>
    <row r="75" spans="1:41" ht="21.95" customHeight="1" x14ac:dyDescent="0.25">
      <c r="A75" s="50"/>
      <c r="B75" s="50"/>
      <c r="C75" s="51"/>
      <c r="D75" s="789"/>
      <c r="E75" s="22" t="s">
        <v>13</v>
      </c>
      <c r="F75" s="78">
        <v>74.42</v>
      </c>
      <c r="G75" s="78">
        <v>74.42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4.4999999999999997E-3</v>
      </c>
      <c r="R75" s="2"/>
      <c r="S75" s="736"/>
      <c r="T75" s="48"/>
    </row>
    <row r="76" spans="1:41" ht="21.95" customHeight="1" x14ac:dyDescent="0.25">
      <c r="A76" s="50"/>
      <c r="B76" s="50"/>
      <c r="C76" s="51"/>
      <c r="D76" s="789"/>
      <c r="E76" s="22" t="s">
        <v>52</v>
      </c>
      <c r="F76" s="2">
        <v>53.54</v>
      </c>
      <c r="G76" s="78">
        <v>53.54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-1.29E-2</v>
      </c>
      <c r="R76" s="2"/>
      <c r="S76" s="48"/>
      <c r="T76" s="345"/>
      <c r="U76" s="345"/>
    </row>
    <row r="77" spans="1:41" ht="21.95" customHeight="1" x14ac:dyDescent="0.25">
      <c r="A77" s="50"/>
      <c r="B77" s="50"/>
      <c r="C77" s="51"/>
      <c r="D77" s="789"/>
      <c r="E77" s="22" t="s">
        <v>330</v>
      </c>
      <c r="F77" s="2">
        <v>24.01</v>
      </c>
      <c r="G77" s="78">
        <v>24.01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-1.11E-2</v>
      </c>
      <c r="R77" s="2">
        <v>9.8000000000000007</v>
      </c>
      <c r="S77" s="48"/>
      <c r="T77" s="48"/>
    </row>
    <row r="78" spans="1:41" ht="21.95" customHeight="1" x14ac:dyDescent="0.25">
      <c r="A78" s="50"/>
      <c r="B78" s="50"/>
      <c r="C78" s="51"/>
      <c r="D78" s="789"/>
      <c r="E78" s="22" t="s">
        <v>63</v>
      </c>
      <c r="F78" s="78">
        <v>105.89</v>
      </c>
      <c r="G78" s="78">
        <v>105.89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-1.18E-2</v>
      </c>
      <c r="R78" s="2"/>
      <c r="S78" s="736"/>
      <c r="U78" s="48"/>
    </row>
    <row r="79" spans="1:41" ht="21.95" customHeight="1" x14ac:dyDescent="0.25">
      <c r="A79" s="50"/>
      <c r="B79" s="50"/>
      <c r="C79" s="51"/>
      <c r="D79" s="789"/>
      <c r="E79" s="22" t="s">
        <v>9</v>
      </c>
      <c r="F79" s="78">
        <v>6.7</v>
      </c>
      <c r="G79" s="78">
        <v>6.7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-8.3400000000000002E-2</v>
      </c>
      <c r="R79" s="2"/>
      <c r="S79" s="736"/>
      <c r="T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0"/>
      <c r="C80" s="51"/>
      <c r="D80" s="789"/>
      <c r="E80" s="22" t="s">
        <v>53</v>
      </c>
      <c r="F80" s="78">
        <v>77.66</v>
      </c>
      <c r="G80" s="78">
        <v>77.66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33.940000000000055</v>
      </c>
      <c r="N80">
        <v>0</v>
      </c>
      <c r="O80"/>
      <c r="P80" s="736">
        <v>7.4000000000000003E-3</v>
      </c>
      <c r="Q80" s="736">
        <v>-1.3599999999999999E-2</v>
      </c>
      <c r="R80" s="2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20" ht="21.95" customHeight="1" x14ac:dyDescent="0.25">
      <c r="A81" s="50"/>
      <c r="B81" s="50"/>
      <c r="C81" s="51"/>
      <c r="D81" s="789"/>
      <c r="E81" s="22" t="s">
        <v>56</v>
      </c>
      <c r="F81" s="78">
        <v>41.12</v>
      </c>
      <c r="G81" s="78">
        <v>41.12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36.819999999999709</v>
      </c>
      <c r="N81">
        <v>0</v>
      </c>
      <c r="O81"/>
      <c r="P81" s="736">
        <v>4.2999999999999997E-2</v>
      </c>
      <c r="Q81" s="736">
        <v>-1.9800000000000002E-2</v>
      </c>
      <c r="R81" s="2"/>
      <c r="S81" s="48"/>
      <c r="T81" s="48"/>
    </row>
    <row r="82" spans="1:20" ht="21.95" customHeight="1" x14ac:dyDescent="0.25">
      <c r="A82" s="50"/>
      <c r="B82" s="51"/>
      <c r="C82" s="51"/>
      <c r="D82" s="789"/>
      <c r="E82" s="22" t="s">
        <v>0</v>
      </c>
      <c r="F82" s="78">
        <v>206.54</v>
      </c>
      <c r="G82" s="78">
        <v>206.54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465.57999999999993</v>
      </c>
      <c r="N82">
        <v>0</v>
      </c>
      <c r="O82"/>
      <c r="P82" s="736">
        <v>3.8999999999999998E-3</v>
      </c>
      <c r="Q82" s="736">
        <v>-1.0699999999999999E-2</v>
      </c>
      <c r="R82" s="2"/>
      <c r="T82" s="48"/>
    </row>
    <row r="83" spans="1:20" ht="21.95" customHeight="1" x14ac:dyDescent="0.25">
      <c r="A83" s="51"/>
      <c r="B83" s="51"/>
      <c r="C83" s="51"/>
      <c r="D83" s="789"/>
      <c r="E83" s="22" t="s">
        <v>39</v>
      </c>
      <c r="F83" s="78">
        <v>44.45</v>
      </c>
      <c r="G83" s="78">
        <v>44.45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529.88000000000284</v>
      </c>
      <c r="N83">
        <v>0</v>
      </c>
      <c r="O83"/>
      <c r="P83" s="736">
        <v>2.3E-2</v>
      </c>
      <c r="Q83" s="736">
        <v>-3.3700000000000001E-2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9"/>
      <c r="E84" s="22" t="s">
        <v>54</v>
      </c>
      <c r="F84" s="78">
        <v>123.48</v>
      </c>
      <c r="G84" s="78">
        <v>123.48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114.84999999999991</v>
      </c>
      <c r="N84">
        <v>0</v>
      </c>
      <c r="O84"/>
      <c r="P84" s="736">
        <v>2.35E-2</v>
      </c>
      <c r="Q84" s="736">
        <v>-1.4999999999999999E-2</v>
      </c>
      <c r="R84" s="2"/>
    </row>
    <row r="85" spans="1:20" ht="21.95" customHeight="1" x14ac:dyDescent="0.25">
      <c r="A85" s="50"/>
      <c r="B85" s="51"/>
      <c r="C85" s="51"/>
      <c r="D85" s="789"/>
      <c r="E85" s="22" t="s">
        <v>51</v>
      </c>
      <c r="F85" s="78">
        <v>251.89</v>
      </c>
      <c r="G85" s="78">
        <v>251.89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176.70000000000073</v>
      </c>
      <c r="N85">
        <v>0</v>
      </c>
      <c r="O85"/>
      <c r="P85" s="736">
        <v>1.52E-2</v>
      </c>
      <c r="Q85" s="736">
        <v>-3.5999999999999999E-3</v>
      </c>
      <c r="R85" s="2"/>
      <c r="S85" s="736"/>
      <c r="T85" s="48"/>
    </row>
    <row r="86" spans="1:20" ht="21.95" customHeight="1" x14ac:dyDescent="0.25">
      <c r="A86" s="50"/>
      <c r="B86" s="50"/>
      <c r="C86" s="51"/>
      <c r="F86" s="78"/>
      <c r="G86" s="78"/>
      <c r="H86"/>
      <c r="I86" s="2"/>
      <c r="J86" s="2"/>
      <c r="K86" s="2"/>
      <c r="L86" s="736"/>
      <c r="M86" s="2"/>
      <c r="N86"/>
      <c r="O86"/>
      <c r="P86" s="736"/>
      <c r="Q86" s="736"/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672" priority="587">
      <formula>$O1=0</formula>
    </cfRule>
    <cfRule type="dataBar" priority="9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671" priority="543">
      <formula>$H2=0</formula>
    </cfRule>
  </conditionalFormatting>
  <conditionalFormatting sqref="J105:K200">
    <cfRule type="expression" dxfId="2670" priority="544">
      <formula>$J105=0</formula>
    </cfRule>
  </conditionalFormatting>
  <conditionalFormatting sqref="J105:K458">
    <cfRule type="expression" dxfId="2669" priority="585">
      <formula>$J105&lt;0</formula>
    </cfRule>
  </conditionalFormatting>
  <conditionalFormatting sqref="E59">
    <cfRule type="expression" dxfId="2668" priority="514">
      <formula>$H59=0</formula>
    </cfRule>
  </conditionalFormatting>
  <conditionalFormatting sqref="E5">
    <cfRule type="expression" dxfId="2667" priority="492">
      <formula>$H5=0</formula>
    </cfRule>
  </conditionalFormatting>
  <conditionalFormatting sqref="E60">
    <cfRule type="expression" dxfId="2666" priority="470">
      <formula>$H60=0</formula>
    </cfRule>
  </conditionalFormatting>
  <conditionalFormatting sqref="E62">
    <cfRule type="expression" dxfId="2665" priority="459">
      <formula>$H62=0</formula>
    </cfRule>
  </conditionalFormatting>
  <conditionalFormatting sqref="E61">
    <cfRule type="expression" dxfId="2664" priority="448">
      <formula>$H61=0</formula>
    </cfRule>
  </conditionalFormatting>
  <conditionalFormatting sqref="E8">
    <cfRule type="expression" dxfId="2663" priority="433">
      <formula>$H8=0</formula>
    </cfRule>
  </conditionalFormatting>
  <conditionalFormatting sqref="E63">
    <cfRule type="expression" dxfId="2662" priority="423">
      <formula>$H63=0</formula>
    </cfRule>
  </conditionalFormatting>
  <conditionalFormatting sqref="E20">
    <cfRule type="expression" dxfId="2661" priority="413">
      <formula>$H20=0</formula>
    </cfRule>
  </conditionalFormatting>
  <conditionalFormatting sqref="E64">
    <cfRule type="expression" dxfId="2660" priority="404">
      <formula>$H64=0</formula>
    </cfRule>
  </conditionalFormatting>
  <conditionalFormatting sqref="E65">
    <cfRule type="expression" dxfId="2659" priority="397">
      <formula>$H65=0</formula>
    </cfRule>
  </conditionalFormatting>
  <conditionalFormatting sqref="E11">
    <cfRule type="expression" dxfId="2658" priority="388">
      <formula>$H11=0</formula>
    </cfRule>
  </conditionalFormatting>
  <conditionalFormatting sqref="E9">
    <cfRule type="expression" dxfId="2657" priority="381">
      <formula>$H9=0</formula>
    </cfRule>
  </conditionalFormatting>
  <conditionalFormatting sqref="E66">
    <cfRule type="expression" dxfId="2656" priority="372">
      <formula>$H66=0</formula>
    </cfRule>
  </conditionalFormatting>
  <conditionalFormatting sqref="E10">
    <cfRule type="expression" dxfId="2655" priority="363">
      <formula>$H10=0</formula>
    </cfRule>
  </conditionalFormatting>
  <conditionalFormatting sqref="E26:E28 E30 E45:E49 E36:E43">
    <cfRule type="expression" dxfId="2654" priority="359">
      <formula>$H26=0</formula>
    </cfRule>
  </conditionalFormatting>
  <conditionalFormatting sqref="E29">
    <cfRule type="expression" dxfId="2653" priority="358">
      <formula>$H29=0</formula>
    </cfRule>
  </conditionalFormatting>
  <conditionalFormatting sqref="E31">
    <cfRule type="expression" dxfId="2652" priority="357">
      <formula>$H31=0</formula>
    </cfRule>
  </conditionalFormatting>
  <conditionalFormatting sqref="E32">
    <cfRule type="expression" dxfId="2651" priority="356">
      <formula>$H32=0</formula>
    </cfRule>
  </conditionalFormatting>
  <conditionalFormatting sqref="E44">
    <cfRule type="expression" dxfId="2650" priority="355">
      <formula>$H44=0</formula>
    </cfRule>
  </conditionalFormatting>
  <conditionalFormatting sqref="E35">
    <cfRule type="expression" dxfId="2649" priority="354">
      <formula>$H35=0</formula>
    </cfRule>
  </conditionalFormatting>
  <conditionalFormatting sqref="E33">
    <cfRule type="expression" dxfId="2648" priority="353">
      <formula>$H33=0</formula>
    </cfRule>
  </conditionalFormatting>
  <conditionalFormatting sqref="E34">
    <cfRule type="expression" dxfId="2647" priority="352">
      <formula>$H34=0</formula>
    </cfRule>
  </conditionalFormatting>
  <conditionalFormatting sqref="E67">
    <cfRule type="expression" dxfId="2646" priority="348">
      <formula>$H67=0</formula>
    </cfRule>
  </conditionalFormatting>
  <conditionalFormatting sqref="E69:E70">
    <cfRule type="expression" dxfId="2645" priority="341">
      <formula>$H69=0</formula>
    </cfRule>
  </conditionalFormatting>
  <conditionalFormatting sqref="E68">
    <cfRule type="expression" dxfId="2644" priority="334">
      <formula>$H68=0</formula>
    </cfRule>
  </conditionalFormatting>
  <conditionalFormatting sqref="E69:E70">
    <cfRule type="expression" dxfId="2643" priority="326">
      <formula>$H69=0</formula>
    </cfRule>
  </conditionalFormatting>
  <conditionalFormatting sqref="E71">
    <cfRule type="expression" dxfId="2642" priority="319">
      <formula>$H71=0</formula>
    </cfRule>
  </conditionalFormatting>
  <conditionalFormatting sqref="E72">
    <cfRule type="expression" dxfId="2641" priority="296">
      <formula>$H72=0</formula>
    </cfRule>
  </conditionalFormatting>
  <conditionalFormatting sqref="E72">
    <cfRule type="expression" dxfId="2640" priority="288">
      <formula>$H72=0</formula>
    </cfRule>
  </conditionalFormatting>
  <conditionalFormatting sqref="E74">
    <cfRule type="expression" dxfId="2639" priority="281">
      <formula>$H74=0</formula>
    </cfRule>
  </conditionalFormatting>
  <conditionalFormatting sqref="E73">
    <cfRule type="expression" dxfId="2638" priority="274">
      <formula>$H73=0</formula>
    </cfRule>
  </conditionalFormatting>
  <conditionalFormatting sqref="E75">
    <cfRule type="expression" dxfId="2637" priority="257">
      <formula>$H75=0</formula>
    </cfRule>
  </conditionalFormatting>
  <conditionalFormatting sqref="E7">
    <cfRule type="expression" dxfId="2636" priority="249">
      <formula>$H7=0</formula>
    </cfRule>
  </conditionalFormatting>
  <conditionalFormatting sqref="P105:P104857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635" priority="233">
      <formula>$H76=0</formula>
    </cfRule>
  </conditionalFormatting>
  <conditionalFormatting sqref="E77">
    <cfRule type="expression" dxfId="2634" priority="220">
      <formula>$H77=0</formula>
    </cfRule>
  </conditionalFormatting>
  <conditionalFormatting sqref="E78">
    <cfRule type="expression" dxfId="2633" priority="206">
      <formula>$H78=0</formula>
    </cfRule>
  </conditionalFormatting>
  <conditionalFormatting sqref="P105:P1048576 P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32" priority="194">
      <formula>$H79=0</formula>
    </cfRule>
  </conditionalFormatting>
  <conditionalFormatting sqref="E80">
    <cfRule type="expression" dxfId="2631" priority="184">
      <formula>$H80=0</formula>
    </cfRule>
  </conditionalFormatting>
  <conditionalFormatting sqref="E81">
    <cfRule type="expression" dxfId="2630" priority="174">
      <formula>$H81=0</formula>
    </cfRule>
  </conditionalFormatting>
  <conditionalFormatting sqref="E82">
    <cfRule type="expression" dxfId="2629" priority="164">
      <formula>$H82=0</formula>
    </cfRule>
  </conditionalFormatting>
  <conditionalFormatting sqref="E83">
    <cfRule type="expression" dxfId="2628" priority="154">
      <formula>$H83=0</formula>
    </cfRule>
  </conditionalFormatting>
  <conditionalFormatting sqref="E84">
    <cfRule type="expression" dxfId="2627" priority="144">
      <formula>$H84=0</formula>
    </cfRule>
  </conditionalFormatting>
  <conditionalFormatting sqref="Q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26" priority="133">
      <formula>$H85=0</formula>
    </cfRule>
  </conditionalFormatting>
  <conditionalFormatting sqref="R105:R1048576">
    <cfRule type="expression" dxfId="2625" priority="965">
      <formula>$O105=0</formula>
    </cfRule>
    <cfRule type="dataBar" priority="9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24" priority="107">
      <formula>$O1=0</formula>
    </cfRule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23" priority="105">
      <formula>$L2=0</formula>
    </cfRule>
  </conditionalFormatting>
  <conditionalFormatting sqref="Q1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22" priority="98">
      <formula>K3&gt;0</formula>
    </cfRule>
    <cfRule type="expression" dxfId="2621" priority="99">
      <formula>K3&lt;0</formula>
    </cfRule>
  </conditionalFormatting>
  <conditionalFormatting sqref="K2 K4 K6 K8 K10 K12 K14 K16 K18 K20 K22 K24 K26 K28 K30">
    <cfRule type="expression" dxfId="2620" priority="96">
      <formula>K2&gt;0</formula>
    </cfRule>
    <cfRule type="expression" dxfId="2619" priority="97">
      <formula>K2&lt;0</formula>
    </cfRule>
  </conditionalFormatting>
  <conditionalFormatting sqref="K23 K25 K27 K29">
    <cfRule type="expression" dxfId="2618" priority="94">
      <formula>K23&gt;0</formula>
    </cfRule>
    <cfRule type="expression" dxfId="2617" priority="95">
      <formula>K23&lt;0</formula>
    </cfRule>
  </conditionalFormatting>
  <conditionalFormatting sqref="K31 K33 K40 K35 K42 K37:K38">
    <cfRule type="expression" dxfId="2616" priority="92">
      <formula>K31&gt;0</formula>
    </cfRule>
    <cfRule type="expression" dxfId="2615" priority="93">
      <formula>K31&lt;0</formula>
    </cfRule>
  </conditionalFormatting>
  <conditionalFormatting sqref="K32 K39 K34 K41 K36 K43">
    <cfRule type="expression" dxfId="2614" priority="90">
      <formula>K32&gt;0</formula>
    </cfRule>
    <cfRule type="expression" dxfId="2613" priority="91">
      <formula>K32&lt;0</formula>
    </cfRule>
  </conditionalFormatting>
  <conditionalFormatting sqref="K45 K47 K49 K51 K53">
    <cfRule type="expression" dxfId="2612" priority="88">
      <formula>K45&gt;0</formula>
    </cfRule>
    <cfRule type="expression" dxfId="2611" priority="89">
      <formula>K45&lt;0</formula>
    </cfRule>
  </conditionalFormatting>
  <conditionalFormatting sqref="K46 K48 K50 K52">
    <cfRule type="expression" dxfId="2610" priority="86">
      <formula>K46&gt;0</formula>
    </cfRule>
    <cfRule type="expression" dxfId="2609" priority="87">
      <formula>K46&lt;0</formula>
    </cfRule>
  </conditionalFormatting>
  <conditionalFormatting sqref="K54 K56 K58 K60 K62">
    <cfRule type="expression" dxfId="2608" priority="84">
      <formula>K54&gt;0</formula>
    </cfRule>
    <cfRule type="expression" dxfId="2607" priority="85">
      <formula>K54&lt;0</formula>
    </cfRule>
  </conditionalFormatting>
  <conditionalFormatting sqref="K55 K57 K59 K61">
    <cfRule type="expression" dxfId="2606" priority="82">
      <formula>K55&gt;0</formula>
    </cfRule>
    <cfRule type="expression" dxfId="2605" priority="83">
      <formula>K55&lt;0</formula>
    </cfRule>
  </conditionalFormatting>
  <conditionalFormatting sqref="K66 K68 K70 K72 K74">
    <cfRule type="expression" dxfId="2604" priority="80">
      <formula>K66&gt;0</formula>
    </cfRule>
    <cfRule type="expression" dxfId="2603" priority="81">
      <formula>K66&lt;0</formula>
    </cfRule>
  </conditionalFormatting>
  <conditionalFormatting sqref="K67 K69 K71 K73">
    <cfRule type="expression" dxfId="2602" priority="78">
      <formula>K67&gt;0</formula>
    </cfRule>
    <cfRule type="expression" dxfId="2601" priority="79">
      <formula>K67&lt;0</formula>
    </cfRule>
  </conditionalFormatting>
  <conditionalFormatting sqref="K75 K77 K79 K81 K83">
    <cfRule type="expression" dxfId="2600" priority="76">
      <formula>K75&gt;0</formula>
    </cfRule>
    <cfRule type="expression" dxfId="2599" priority="77">
      <formula>K75&lt;0</formula>
    </cfRule>
  </conditionalFormatting>
  <conditionalFormatting sqref="K76 K78 K80 K82">
    <cfRule type="expression" dxfId="2598" priority="74">
      <formula>K76&gt;0</formula>
    </cfRule>
    <cfRule type="expression" dxfId="2597" priority="75">
      <formula>K76&lt;0</formula>
    </cfRule>
  </conditionalFormatting>
  <conditionalFormatting sqref="K82 K84 K86 K88 K90">
    <cfRule type="expression" dxfId="2596" priority="72">
      <formula>K82&gt;0</formula>
    </cfRule>
    <cfRule type="expression" dxfId="2595" priority="73">
      <formula>K82&lt;0</formula>
    </cfRule>
  </conditionalFormatting>
  <conditionalFormatting sqref="K83 K85 K87 K89">
    <cfRule type="expression" dxfId="2594" priority="70">
      <formula>K83&gt;0</formula>
    </cfRule>
    <cfRule type="expression" dxfId="2593" priority="71">
      <formula>K83&lt;0</formula>
    </cfRule>
  </conditionalFormatting>
  <conditionalFormatting sqref="M105:M200">
    <cfRule type="expression" dxfId="2592" priority="68">
      <formula>$J105=0</formula>
    </cfRule>
  </conditionalFormatting>
  <conditionalFormatting sqref="M105:M458">
    <cfRule type="expression" dxfId="2591" priority="69">
      <formula>$J105&lt;0</formula>
    </cfRule>
  </conditionalFormatting>
  <conditionalFormatting sqref="M3 M5 M7 M9 M11 M13 M15 M17 M19 M21">
    <cfRule type="expression" dxfId="2590" priority="66">
      <formula>M3&gt;0</formula>
    </cfRule>
    <cfRule type="expression" dxfId="2589" priority="67">
      <formula>M3&lt;0</formula>
    </cfRule>
  </conditionalFormatting>
  <conditionalFormatting sqref="M2 M4 M6 M8 M10 M12 M14 M16 M18 M20 M22 M24 M26 M28 M30">
    <cfRule type="expression" dxfId="2588" priority="64">
      <formula>M2&gt;0</formula>
    </cfRule>
    <cfRule type="expression" dxfId="2587" priority="65">
      <formula>M2&lt;0</formula>
    </cfRule>
  </conditionalFormatting>
  <conditionalFormatting sqref="M23 M25 M27 M29">
    <cfRule type="expression" dxfId="2586" priority="62">
      <formula>M23&gt;0</formula>
    </cfRule>
    <cfRule type="expression" dxfId="2585" priority="63">
      <formula>M23&lt;0</formula>
    </cfRule>
  </conditionalFormatting>
  <conditionalFormatting sqref="M31 M33 M40 M35 M42 M37:M38">
    <cfRule type="expression" dxfId="2584" priority="60">
      <formula>M31&gt;0</formula>
    </cfRule>
    <cfRule type="expression" dxfId="2583" priority="61">
      <formula>M31&lt;0</formula>
    </cfRule>
  </conditionalFormatting>
  <conditionalFormatting sqref="M32 M39 M34 M41 M36 M43">
    <cfRule type="expression" dxfId="2582" priority="58">
      <formula>M32&gt;0</formula>
    </cfRule>
    <cfRule type="expression" dxfId="2581" priority="59">
      <formula>M32&lt;0</formula>
    </cfRule>
  </conditionalFormatting>
  <conditionalFormatting sqref="M45 M47 M49 M51 M53">
    <cfRule type="expression" dxfId="2580" priority="56">
      <formula>M45&gt;0</formula>
    </cfRule>
    <cfRule type="expression" dxfId="2579" priority="57">
      <formula>M45&lt;0</formula>
    </cfRule>
  </conditionalFormatting>
  <conditionalFormatting sqref="M46 M48 M50 M52">
    <cfRule type="expression" dxfId="2578" priority="54">
      <formula>M46&gt;0</formula>
    </cfRule>
    <cfRule type="expression" dxfId="2577" priority="55">
      <formula>M46&lt;0</formula>
    </cfRule>
  </conditionalFormatting>
  <conditionalFormatting sqref="M54 M56 M58 M60">
    <cfRule type="expression" dxfId="2576" priority="52">
      <formula>M54&gt;0</formula>
    </cfRule>
    <cfRule type="expression" dxfId="2575" priority="53">
      <formula>M54&lt;0</formula>
    </cfRule>
  </conditionalFormatting>
  <conditionalFormatting sqref="M55 M57 M59 M61">
    <cfRule type="expression" dxfId="2574" priority="50">
      <formula>M55&gt;0</formula>
    </cfRule>
    <cfRule type="expression" dxfId="2573" priority="51">
      <formula>M55&lt;0</formula>
    </cfRule>
  </conditionalFormatting>
  <conditionalFormatting sqref="M68 M70 M72 M74">
    <cfRule type="expression" dxfId="2572" priority="48">
      <formula>M68&gt;0</formula>
    </cfRule>
    <cfRule type="expression" dxfId="2571" priority="49">
      <formula>M68&lt;0</formula>
    </cfRule>
  </conditionalFormatting>
  <conditionalFormatting sqref="M67 M69 M71 M73">
    <cfRule type="expression" dxfId="2570" priority="46">
      <formula>M67&gt;0</formula>
    </cfRule>
    <cfRule type="expression" dxfId="2569" priority="47">
      <formula>M67&lt;0</formula>
    </cfRule>
  </conditionalFormatting>
  <conditionalFormatting sqref="M75 M77 M79 M81 M83">
    <cfRule type="expression" dxfId="2568" priority="44">
      <formula>M75&gt;0</formula>
    </cfRule>
    <cfRule type="expression" dxfId="2567" priority="45">
      <formula>M75&lt;0</formula>
    </cfRule>
  </conditionalFormatting>
  <conditionalFormatting sqref="M76 M78 M80 M82">
    <cfRule type="expression" dxfId="2566" priority="42">
      <formula>M76&gt;0</formula>
    </cfRule>
    <cfRule type="expression" dxfId="2565" priority="43">
      <formula>M76&lt;0</formula>
    </cfRule>
  </conditionalFormatting>
  <conditionalFormatting sqref="M82 M84 M86 M88 M90">
    <cfRule type="expression" dxfId="2564" priority="40">
      <formula>M82&gt;0</formula>
    </cfRule>
    <cfRule type="expression" dxfId="2563" priority="41">
      <formula>M82&lt;0</formula>
    </cfRule>
  </conditionalFormatting>
  <conditionalFormatting sqref="M83 M85 M87 M89">
    <cfRule type="expression" dxfId="2562" priority="38">
      <formula>M83&gt;0</formula>
    </cfRule>
    <cfRule type="expression" dxfId="2561" priority="39">
      <formula>M83&lt;0</formula>
    </cfRule>
  </conditionalFormatting>
  <conditionalFormatting sqref="L105:L200">
    <cfRule type="expression" dxfId="2560" priority="36">
      <formula>$J105=0</formula>
    </cfRule>
  </conditionalFormatting>
  <conditionalFormatting sqref="L105:L458">
    <cfRule type="expression" dxfId="2559" priority="37">
      <formula>$J105&lt;0</formula>
    </cfRule>
  </conditionalFormatting>
  <conditionalFormatting sqref="L3 L5 L7 L9 L11 L13 L15 L17 L19 L21">
    <cfRule type="expression" dxfId="2558" priority="34">
      <formula>L3&gt;0</formula>
    </cfRule>
    <cfRule type="expression" dxfId="2557" priority="35">
      <formula>L3&lt;0</formula>
    </cfRule>
  </conditionalFormatting>
  <conditionalFormatting sqref="L2 L4 L6 L8 L10 L12 L14 L16 L18 L20 L22 L24 L26 L28 L30">
    <cfRule type="expression" dxfId="2556" priority="32">
      <formula>L2&gt;0</formula>
    </cfRule>
    <cfRule type="expression" dxfId="2555" priority="33">
      <formula>L2&lt;0</formula>
    </cfRule>
  </conditionalFormatting>
  <conditionalFormatting sqref="L23 L25 L27 L29">
    <cfRule type="expression" dxfId="2554" priority="30">
      <formula>L23&gt;0</formula>
    </cfRule>
    <cfRule type="expression" dxfId="2553" priority="31">
      <formula>L23&lt;0</formula>
    </cfRule>
  </conditionalFormatting>
  <conditionalFormatting sqref="L31 L33 L40 L35 L42 L37:L38">
    <cfRule type="expression" dxfId="2552" priority="28">
      <formula>L31&gt;0</formula>
    </cfRule>
    <cfRule type="expression" dxfId="2551" priority="29">
      <formula>L31&lt;0</formula>
    </cfRule>
  </conditionalFormatting>
  <conditionalFormatting sqref="L32 L39 L34 L41 L36 L43">
    <cfRule type="expression" dxfId="2550" priority="26">
      <formula>L32&gt;0</formula>
    </cfRule>
    <cfRule type="expression" dxfId="2549" priority="27">
      <formula>L32&lt;0</formula>
    </cfRule>
  </conditionalFormatting>
  <conditionalFormatting sqref="L45 L47 L49 L51 L53">
    <cfRule type="expression" dxfId="2548" priority="24">
      <formula>L45&gt;0</formula>
    </cfRule>
    <cfRule type="expression" dxfId="2547" priority="25">
      <formula>L45&lt;0</formula>
    </cfRule>
  </conditionalFormatting>
  <conditionalFormatting sqref="L46 L48 L50 L52">
    <cfRule type="expression" dxfId="2546" priority="22">
      <formula>L46&gt;0</formula>
    </cfRule>
    <cfRule type="expression" dxfId="2545" priority="23">
      <formula>L46&lt;0</formula>
    </cfRule>
  </conditionalFormatting>
  <conditionalFormatting sqref="L54 L56 L58 L60 L62">
    <cfRule type="expression" dxfId="2544" priority="20">
      <formula>L54&gt;0</formula>
    </cfRule>
    <cfRule type="expression" dxfId="2543" priority="21">
      <formula>L54&lt;0</formula>
    </cfRule>
  </conditionalFormatting>
  <conditionalFormatting sqref="L55 L57 L59 L61">
    <cfRule type="expression" dxfId="2542" priority="18">
      <formula>L55&gt;0</formula>
    </cfRule>
    <cfRule type="expression" dxfId="2541" priority="19">
      <formula>L55&lt;0</formula>
    </cfRule>
  </conditionalFormatting>
  <conditionalFormatting sqref="L66 L68 L70 L72 L74">
    <cfRule type="expression" dxfId="2540" priority="16">
      <formula>L66&gt;0</formula>
    </cfRule>
    <cfRule type="expression" dxfId="2539" priority="17">
      <formula>L66&lt;0</formula>
    </cfRule>
  </conditionalFormatting>
  <conditionalFormatting sqref="L67 L69 L71 L73">
    <cfRule type="expression" dxfId="2538" priority="14">
      <formula>L67&gt;0</formula>
    </cfRule>
    <cfRule type="expression" dxfId="2537" priority="15">
      <formula>L67&lt;0</formula>
    </cfRule>
  </conditionalFormatting>
  <conditionalFormatting sqref="L75 L77 L79 L81 L83">
    <cfRule type="expression" dxfId="2536" priority="12">
      <formula>L75&gt;0</formula>
    </cfRule>
    <cfRule type="expression" dxfId="2535" priority="13">
      <formula>L75&lt;0</formula>
    </cfRule>
  </conditionalFormatting>
  <conditionalFormatting sqref="L76 L78 L80 L82">
    <cfRule type="expression" dxfId="2534" priority="10">
      <formula>L76&gt;0</formula>
    </cfRule>
    <cfRule type="expression" dxfId="2533" priority="11">
      <formula>L76&lt;0</formula>
    </cfRule>
  </conditionalFormatting>
  <conditionalFormatting sqref="L82 L84 L86 L88 L90">
    <cfRule type="expression" dxfId="2532" priority="8">
      <formula>L82&gt;0</formula>
    </cfRule>
    <cfRule type="expression" dxfId="2531" priority="9">
      <formula>L82&lt;0</formula>
    </cfRule>
  </conditionalFormatting>
  <conditionalFormatting sqref="L83 L85 L87 L89">
    <cfRule type="expression" dxfId="2530" priority="6">
      <formula>L83&gt;0</formula>
    </cfRule>
    <cfRule type="expression" dxfId="2529" priority="7">
      <formula>L83&lt;0</formula>
    </cfRule>
  </conditionalFormatting>
  <conditionalFormatting sqref="I1:I104857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7" priority="3">
      <formula>M44&gt;0</formula>
    </cfRule>
    <cfRule type="expression" dxfId="6" priority="4">
      <formula>M44&lt;0</formula>
    </cfRule>
  </conditionalFormatting>
  <conditionalFormatting sqref="M62:M66">
    <cfRule type="expression" dxfId="3" priority="1">
      <formula>M62&gt;0</formula>
    </cfRule>
    <cfRule type="expression" dxfId="2" priority="2">
      <formula>M62&lt;0</formula>
    </cfRule>
  </conditionalFormatting>
  <hyperlinks>
    <hyperlink ref="E31" location="BIIB!A1" display="BIIB"/>
    <hyperlink ref="E32" location="MYL!A1" display="MYL"/>
    <hyperlink ref="E29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3" location="MRO!A1" display="MRO"/>
    <hyperlink ref="E22" location="GE!A1" display="GE"/>
    <hyperlink ref="E11" location="XRAY!A1" display="XRAY"/>
    <hyperlink ref="E21" location="XLP!A1" display="XLP"/>
    <hyperlink ref="E2" location="KR!A1" display="KR"/>
    <hyperlink ref="E47" location="F!A1" display="F"/>
    <hyperlink ref="E19" location="JNJ!A1" display="JNJ"/>
    <hyperlink ref="E14" location="ULTA!A1" display="ULTA"/>
    <hyperlink ref="E48" location="FRC!A1" display="FRC"/>
    <hyperlink ref="E49" location="AAP!A1" display="AAP"/>
    <hyperlink ref="E13" location="CMCSA!A1" display="CMCSA"/>
    <hyperlink ref="E50" location="XEC!A1" display="XEC"/>
    <hyperlink ref="E12" location="MO!A1" display="MO"/>
    <hyperlink ref="E28" location="T!A1" display="T"/>
    <hyperlink ref="E25" location="COST!A1" display="COST"/>
    <hyperlink ref="E51" location="CPN!A1" display="CPN"/>
    <hyperlink ref="E52" location="EW!A1" display="EW"/>
    <hyperlink ref="E53" location="TJX!A1" display="TJX"/>
    <hyperlink ref="E24" location="QQQ!A1" display="QQQ"/>
    <hyperlink ref="E5" location="WBA!A1" display="WBA"/>
    <hyperlink ref="E54" location="AZO!A1" display="AZO"/>
    <hyperlink ref="E30" location="FL!A1" display="FL"/>
    <hyperlink ref="E55" location="MLM!A1" display="MLM"/>
    <hyperlink ref="E18" location="KHC!A1" display="KHC"/>
    <hyperlink ref="E56" location="KBWY!A1" display="KBWY"/>
    <hyperlink ref="E6" location="AYI!A1" display="AYI"/>
    <hyperlink ref="E15" location="DIA!A1" display="DIA"/>
    <hyperlink ref="E23" location="ICE!A1" display="ICE"/>
    <hyperlink ref="E57" location="NKE!A1" display="NKE"/>
    <hyperlink ref="E7" location="MOS!A1" display="MOS"/>
    <hyperlink ref="E58" location="VGK!A1" display="VGK"/>
    <hyperlink ref="E59" location="CMG!A1" display="CMG"/>
    <hyperlink ref="E26" location="HAS!A1" display="HAS"/>
    <hyperlink ref="E16" location="HSIC!A1" display="HSIC"/>
    <hyperlink ref="E10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4" location="WFC!A1" display="WFC"/>
    <hyperlink ref="E68" location="AA!A1" display="AA"/>
    <hyperlink ref="E69" location="CF!A1" display="CF"/>
    <hyperlink ref="E70" location="TGT!A1" display="TGT"/>
    <hyperlink ref="E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0" location="DAL!A1" display="DAL"/>
    <hyperlink ref="E77" location="TEVA!A1" display="TEVA"/>
    <hyperlink ref="E78" location="DIS!A1" display="DIS"/>
    <hyperlink ref="E79" location="FTR!A1" display="FTR"/>
    <hyperlink ref="E27" location="GILD!A1" display="GILD"/>
    <hyperlink ref="E80" location="WWD!A1" display="WWD"/>
    <hyperlink ref="E17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N267" sqref="N26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87985.435666668229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86790.115666668295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86790.109999999986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5.6666683085495606E-3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28" priority="7">
      <formula>#REF!&gt;0</formula>
    </cfRule>
    <cfRule type="expression" dxfId="252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73"/>
  <sheetViews>
    <sheetView tabSelected="1" topLeftCell="X1" zoomScaleNormal="100" workbookViewId="0">
      <pane ySplit="1" topLeftCell="A113" activePane="bottomLeft" state="frozen"/>
      <selection pane="bottomLeft" activeCell="T674" sqref="T674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3"/>
      <c r="AA2" s="328">
        <f>LOOKUP(2,1/(M:M&lt;&gt;""),M:M)</f>
        <v>86790.109999999986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3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3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3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3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4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4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4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4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4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3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3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3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3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3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4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4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4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4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3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3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3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3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3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5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5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5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5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5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5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5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5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5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5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5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5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5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5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5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5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5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5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5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5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5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5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5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5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5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5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5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5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5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5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5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5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5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5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5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5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5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5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5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5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5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5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5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5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5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5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5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5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5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5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5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5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5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5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5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5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5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5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5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5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5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5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5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5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5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5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5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5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5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5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5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5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5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5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5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5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5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5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5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5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5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5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5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5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5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5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5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5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5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5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5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5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5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5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5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5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5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5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5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5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5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5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5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5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5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5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5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5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5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5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5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5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5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5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5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5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5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5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5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5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5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5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5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5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5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5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5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5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5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5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5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5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5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5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5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5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5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5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5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5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5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5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5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5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5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5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5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5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5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5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5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5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5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5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5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5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5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5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5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5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5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5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5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5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5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5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5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5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5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5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5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5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5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5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5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5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5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5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5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5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5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5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5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5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5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5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5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5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5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5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5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5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5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5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5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5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5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5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5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5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5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5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5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5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5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5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5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5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5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5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5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5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5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5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5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5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5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5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5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5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5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5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5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5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5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5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5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5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5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5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5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5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5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5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5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5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5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5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5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5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5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5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5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5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5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5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5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5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5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5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5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5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5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5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5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5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5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5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5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5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5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5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5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5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5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5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5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5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5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5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5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5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5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5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5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5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5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5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5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5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5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5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5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5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5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5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5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5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5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5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5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5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5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5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5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5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5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5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5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5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5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5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5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5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5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5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5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5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5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5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5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5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5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5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5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5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5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5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5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5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5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5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5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5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5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5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5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5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5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5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5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5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5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5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5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5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5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5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5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5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5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5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5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5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5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5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5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5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5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5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5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5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5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5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5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5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5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5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5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5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5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5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5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5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5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5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5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5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5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5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5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5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5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5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5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5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5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5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5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5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5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5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5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5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5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5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5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5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5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5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5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5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5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5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5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5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5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5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5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5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5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5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5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5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5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5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5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5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5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5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5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5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5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5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5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5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5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5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5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5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5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5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5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5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5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5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5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5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5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5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5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5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5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5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5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5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5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5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5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5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5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5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5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5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5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5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5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5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5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5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5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5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5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5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5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5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5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5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5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5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5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5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5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5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5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5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5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5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5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5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5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5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5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5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5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5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5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5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5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5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5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5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5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5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5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5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5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5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5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5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5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5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5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5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5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5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5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5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5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5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5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5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5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5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5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5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5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5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5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5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5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5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5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5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5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5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5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5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5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5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5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5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5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5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5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5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5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5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5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5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5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5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5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5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5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5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5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5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5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5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5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5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5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5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5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5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5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5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5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5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5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5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5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5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5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5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5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5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5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5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5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5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5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5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5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5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5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5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5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5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5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5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5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5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5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5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5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5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5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5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5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5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5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5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5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5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5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5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5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5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5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5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5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5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5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5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5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5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5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5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5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5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5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5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5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5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5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5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5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5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5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3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5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3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5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3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5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3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5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3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5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3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5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3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5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3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5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3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5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3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5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3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5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3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5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3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5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3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5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3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5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3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5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3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5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3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5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3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5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3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5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3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5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0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5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3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5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3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5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3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5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3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5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3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5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3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5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3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5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3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5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3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5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3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5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3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5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3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5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3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5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3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5">
        <f t="shared" ref="Z672" si="3669">-(E672-N672)</f>
        <v>-3.3728113963458373E-2</v>
      </c>
    </row>
    <row r="673" spans="1:26" ht="20.100000000000001" customHeight="1" x14ac:dyDescent="0.25">
      <c r="A673" s="160">
        <f t="shared" ref="A673" si="3670">B673-$B$2</f>
        <v>1039</v>
      </c>
      <c r="B673" s="169">
        <v>43272</v>
      </c>
      <c r="C673" s="211">
        <v>2749.76</v>
      </c>
      <c r="D673" s="168">
        <f t="shared" ref="D673" si="3671">(C673-C672)/C672</f>
        <v>-6.3454894988653077E-3</v>
      </c>
      <c r="E673" s="205">
        <f t="shared" ref="E673" si="3672">(C673-$C$2)/$C$2</f>
        <v>0.30788988032952197</v>
      </c>
      <c r="F673" s="215">
        <v>7712.95</v>
      </c>
      <c r="G673" s="168">
        <f t="shared" ref="G673" si="3673">(F673-F672)/F672</f>
        <v>-8.8106292994547843E-3</v>
      </c>
      <c r="H673" s="199">
        <f t="shared" ref="H673" si="3674">(F673-F$2)/F$2</f>
        <v>0.51480841369287278</v>
      </c>
      <c r="I673" s="823">
        <v>386790.11</v>
      </c>
      <c r="J673" s="170">
        <v>300000</v>
      </c>
      <c r="K673" s="170">
        <f t="shared" ref="K673" si="3675">I673-I672-J673+J672</f>
        <v>2035.9199999999837</v>
      </c>
      <c r="L673" s="168">
        <f t="shared" ref="L673" si="3676">K673/I672</f>
        <v>5.2914823357738706E-3</v>
      </c>
      <c r="M673" s="178">
        <f t="shared" ref="M673" si="3677">I673-J673</f>
        <v>86790.109999999986</v>
      </c>
      <c r="N673" s="180">
        <f t="shared" ref="N673" si="3678">M673/J673</f>
        <v>0.28930036666666664</v>
      </c>
      <c r="O673" s="179">
        <f t="shared" ref="O673" si="3679">N673/(A673/365.25)</f>
        <v>0.10170063419153032</v>
      </c>
      <c r="P673" s="178" t="b">
        <f t="shared" ref="P673" si="3680">L673&gt;D673</f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ref="S673" si="3681">I673-R673</f>
        <v>113268.26999999996</v>
      </c>
      <c r="T673" s="170">
        <v>-31908</v>
      </c>
      <c r="U673" s="170">
        <f t="shared" ref="U673" si="3682">M673-T673</f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ref="X673" si="3683">E673/(A673/365.25)/V673</f>
        <v>0.76848071530722506</v>
      </c>
      <c r="Y673" s="171">
        <f t="shared" ref="Y673" si="3684">O673/W673</f>
        <v>0.37544870444555395</v>
      </c>
      <c r="Z673" s="785">
        <f t="shared" ref="Z673" si="3685">-(E673-N673)</f>
        <v>-1.8589513662855328E-2</v>
      </c>
    </row>
  </sheetData>
  <conditionalFormatting sqref="L674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73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73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73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297.33999999999997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297.33999999999997</v>
      </c>
      <c r="R4" s="490">
        <v>1.6000000000000001E-3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327.07400000000001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324.10059999999999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321.12720000000002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318.15379999999999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315.18039999999996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312.20699999999999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309.23359999999997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306.2602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303.28679999999997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300.3134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297.33999999999997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294.36659999999995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291.39319999999998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288.41979999999995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285.44639999999998</v>
      </c>
      <c r="U57" s="470"/>
    </row>
    <row r="58" spans="1:21" x14ac:dyDescent="0.25">
      <c r="O58" s="81">
        <v>0.95</v>
      </c>
      <c r="P58" s="81">
        <f t="shared" si="3"/>
        <v>282.47299999999996</v>
      </c>
      <c r="U58" s="470"/>
    </row>
    <row r="59" spans="1:21" x14ac:dyDescent="0.25">
      <c r="O59" s="81">
        <v>0.94</v>
      </c>
      <c r="P59" s="81">
        <f t="shared" si="3"/>
        <v>279.49959999999999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276.52620000000002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273.55279999999999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270.57939999999996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267.60599999999999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26" priority="58">
      <formula>F19&gt;0</formula>
    </cfRule>
    <cfRule type="expression" dxfId="252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24" priority="47">
      <formula>H25&gt;0</formula>
    </cfRule>
    <cfRule type="expression" dxfId="2523" priority="48">
      <formula>H25&lt;0</formula>
    </cfRule>
  </conditionalFormatting>
  <conditionalFormatting sqref="M39">
    <cfRule type="expression" dxfId="2522" priority="45">
      <formula>M39&gt;0</formula>
    </cfRule>
    <cfRule type="expression" dxfId="2521" priority="46">
      <formula>M39&lt;0</formula>
    </cfRule>
  </conditionalFormatting>
  <conditionalFormatting sqref="F61:F67">
    <cfRule type="expression" dxfId="2520" priority="43">
      <formula>F61&gt;0</formula>
    </cfRule>
    <cfRule type="expression" dxfId="2519" priority="44">
      <formula>F61&lt;0</formula>
    </cfRule>
  </conditionalFormatting>
  <conditionalFormatting sqref="H61:H67">
    <cfRule type="expression" dxfId="2518" priority="41">
      <formula>H61&gt;0</formula>
    </cfRule>
    <cfRule type="expression" dxfId="2517" priority="42">
      <formula>H61&lt;0</formula>
    </cfRule>
  </conditionalFormatting>
  <conditionalFormatting sqref="F21:F24">
    <cfRule type="expression" dxfId="2516" priority="39">
      <formula>F21&gt;0</formula>
    </cfRule>
    <cfRule type="expression" dxfId="2515" priority="40">
      <formula>F21&lt;0</formula>
    </cfRule>
  </conditionalFormatting>
  <conditionalFormatting sqref="H21:H24">
    <cfRule type="expression" dxfId="2514" priority="37">
      <formula>H21&gt;0</formula>
    </cfRule>
    <cfRule type="expression" dxfId="2513" priority="38">
      <formula>H21&lt;0</formula>
    </cfRule>
  </conditionalFormatting>
  <conditionalFormatting sqref="I25:I28">
    <cfRule type="expression" dxfId="2512" priority="31">
      <formula>I25&gt;0</formula>
    </cfRule>
    <cfRule type="expression" dxfId="2511" priority="32">
      <formula>I25&lt;0</formula>
    </cfRule>
  </conditionalFormatting>
  <conditionalFormatting sqref="I21:I24">
    <cfRule type="expression" dxfId="2510" priority="29">
      <formula>I21&gt;0</formula>
    </cfRule>
    <cfRule type="expression" dxfId="2509" priority="30">
      <formula>I21&lt;0</formula>
    </cfRule>
  </conditionalFormatting>
  <conditionalFormatting sqref="H29">
    <cfRule type="expression" dxfId="2508" priority="27">
      <formula>H29&gt;0</formula>
    </cfRule>
    <cfRule type="expression" dxfId="2507" priority="28">
      <formula>H29&lt;0</formula>
    </cfRule>
  </conditionalFormatting>
  <conditionalFormatting sqref="H30">
    <cfRule type="expression" dxfId="2506" priority="25">
      <formula>H30&gt;0</formula>
    </cfRule>
    <cfRule type="expression" dxfId="2505" priority="26">
      <formula>H30&lt;0</formula>
    </cfRule>
  </conditionalFormatting>
  <conditionalFormatting sqref="H31">
    <cfRule type="expression" dxfId="2504" priority="23">
      <formula>H31&gt;0</formula>
    </cfRule>
    <cfRule type="expression" dxfId="2503" priority="24">
      <formula>H31&lt;0</formula>
    </cfRule>
  </conditionalFormatting>
  <conditionalFormatting sqref="Q7">
    <cfRule type="expression" dxfId="2502" priority="21">
      <formula>Q7&gt;0</formula>
    </cfRule>
    <cfRule type="expression" dxfId="2501" priority="22">
      <formula>Q7&lt;0</formula>
    </cfRule>
  </conditionalFormatting>
  <conditionalFormatting sqref="Q8">
    <cfRule type="expression" dxfId="2500" priority="19">
      <formula>Q8&gt;0</formula>
    </cfRule>
    <cfRule type="expression" dxfId="2499" priority="20">
      <formula>Q8&lt;0</formula>
    </cfRule>
  </conditionalFormatting>
  <conditionalFormatting sqref="F73:F82">
    <cfRule type="expression" dxfId="2498" priority="17">
      <formula>F73&gt;0</formula>
    </cfRule>
    <cfRule type="expression" dxfId="2497" priority="18">
      <formula>F73&lt;0</formula>
    </cfRule>
  </conditionalFormatting>
  <conditionalFormatting sqref="H73:H76">
    <cfRule type="expression" dxfId="2496" priority="15">
      <formula>H73&gt;0</formula>
    </cfRule>
    <cfRule type="expression" dxfId="2495" priority="16">
      <formula>H73&lt;0</formula>
    </cfRule>
  </conditionalFormatting>
  <conditionalFormatting sqref="F69:F72">
    <cfRule type="expression" dxfId="2494" priority="13">
      <formula>F69&gt;0</formula>
    </cfRule>
    <cfRule type="expression" dxfId="2493" priority="14">
      <formula>F69&lt;0</formula>
    </cfRule>
  </conditionalFormatting>
  <conditionalFormatting sqref="H69:H72">
    <cfRule type="expression" dxfId="2492" priority="11">
      <formula>H69&gt;0</formula>
    </cfRule>
    <cfRule type="expression" dxfId="2491" priority="12">
      <formula>H69&lt;0</formula>
    </cfRule>
  </conditionalFormatting>
  <conditionalFormatting sqref="I73:I76">
    <cfRule type="expression" dxfId="2490" priority="9">
      <formula>I73&gt;0</formula>
    </cfRule>
    <cfRule type="expression" dxfId="2489" priority="10">
      <formula>I73&lt;0</formula>
    </cfRule>
  </conditionalFormatting>
  <conditionalFormatting sqref="I69:I72">
    <cfRule type="expression" dxfId="2488" priority="7">
      <formula>I69&gt;0</formula>
    </cfRule>
    <cfRule type="expression" dxfId="2487" priority="8">
      <formula>I69&lt;0</formula>
    </cfRule>
  </conditionalFormatting>
  <conditionalFormatting sqref="H77">
    <cfRule type="expression" dxfId="2486" priority="5">
      <formula>H77&gt;0</formula>
    </cfRule>
    <cfRule type="expression" dxfId="2485" priority="6">
      <formula>H77&lt;0</formula>
    </cfRule>
  </conditionalFormatting>
  <conditionalFormatting sqref="H78">
    <cfRule type="expression" dxfId="2484" priority="3">
      <formula>H78&gt;0</formula>
    </cfRule>
    <cfRule type="expression" dxfId="2483" priority="4">
      <formula>H78&lt;0</formula>
    </cfRule>
  </conditionalFormatting>
  <conditionalFormatting sqref="H79">
    <cfRule type="expression" dxfId="2482" priority="1">
      <formula>H79&gt;0</formula>
    </cfRule>
    <cfRule type="expression" dxfId="248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38.630000000000003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38.630000000000003</v>
      </c>
      <c r="R4" s="490">
        <v>-6.1999999999999998E-3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42.493000000000009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42.106700000000004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41.720400000000005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41.334100000000007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40.947800000000008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40.561500000000002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40.175200000000004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39.788900000000005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39.402600000000007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39.016300000000001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38.630000000000003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38.243700000000004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37.857399999999998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37.4711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37.084800000000001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36.698500000000003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36.312199999999997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35.925900000000006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35.539600000000007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35.153300000000002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34.767000000000003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80" priority="29">
      <formula>N19&gt;0</formula>
    </cfRule>
    <cfRule type="expression" dxfId="247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78" priority="23">
      <formula>F22&gt;0</formula>
    </cfRule>
    <cfRule type="expression" dxfId="2477" priority="24">
      <formula>F22&lt;0</formula>
    </cfRule>
  </conditionalFormatting>
  <conditionalFormatting sqref="H22:H31">
    <cfRule type="expression" dxfId="2476" priority="21">
      <formula>H22&gt;0</formula>
    </cfRule>
    <cfRule type="expression" dxfId="2475" priority="22">
      <formula>H22&lt;0</formula>
    </cfRule>
  </conditionalFormatting>
  <conditionalFormatting sqref="I21:J31">
    <cfRule type="expression" dxfId="2474" priority="19">
      <formula>I21&gt;0</formula>
    </cfRule>
    <cfRule type="expression" dxfId="2473" priority="20">
      <formula>I21&lt;0</formula>
    </cfRule>
  </conditionalFormatting>
  <conditionalFormatting sqref="Q8">
    <cfRule type="expression" dxfId="2472" priority="11">
      <formula>Q8&gt;0</formula>
    </cfRule>
    <cfRule type="expression" dxfId="2471" priority="12">
      <formula>Q8&lt;0</formula>
    </cfRule>
  </conditionalFormatting>
  <conditionalFormatting sqref="Q7">
    <cfRule type="expression" dxfId="2470" priority="13">
      <formula>Q7&gt;0</formula>
    </cfRule>
    <cfRule type="expression" dxfId="2469" priority="14">
      <formula>Q7&lt;0</formula>
    </cfRule>
  </conditionalFormatting>
  <conditionalFormatting sqref="F56:F66">
    <cfRule type="expression" dxfId="2468" priority="9">
      <formula>F56&gt;0</formula>
    </cfRule>
    <cfRule type="expression" dxfId="2467" priority="10">
      <formula>F56&lt;0</formula>
    </cfRule>
  </conditionalFormatting>
  <conditionalFormatting sqref="H56:H66">
    <cfRule type="expression" dxfId="2466" priority="7">
      <formula>H56&gt;0</formula>
    </cfRule>
    <cfRule type="expression" dxfId="2465" priority="8">
      <formula>H56&lt;0</formula>
    </cfRule>
  </conditionalFormatting>
  <conditionalFormatting sqref="I56:I66">
    <cfRule type="expression" dxfId="2464" priority="5">
      <formula>I56&gt;0</formula>
    </cfRule>
    <cfRule type="expression" dxfId="2463" priority="6">
      <formula>I56&lt;0</formula>
    </cfRule>
  </conditionalFormatting>
  <conditionalFormatting sqref="F21">
    <cfRule type="expression" dxfId="2462" priority="3">
      <formula>F21&gt;0</formula>
    </cfRule>
    <cfRule type="expression" dxfId="2461" priority="4">
      <formula>F21&lt;0</formula>
    </cfRule>
  </conditionalFormatting>
  <conditionalFormatting sqref="H21">
    <cfRule type="expression" dxfId="2460" priority="1">
      <formula>H21&gt;0</formula>
    </cfRule>
    <cfRule type="expression" dxfId="245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58.25</v>
      </c>
      <c r="R4" s="222">
        <v>-1.5599999999999999E-2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2912.5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2094.239999999998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936.37000000000262</v>
      </c>
      <c r="T8" s="770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0.47384028378699977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2.5407725321888411E-2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14.5625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1124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64.075000000000003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63.492500000000007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62.910000000000004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62.327500000000001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61.745000000000005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61.162500000000001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60.580000000000005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59.997500000000002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59.414999999999999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58.832500000000003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58.25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57.667499999999997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57.085000000000001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56.502499999999998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55.919999999999995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55.337499999999999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54.754999999999995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54.172499999999999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53.59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53.0075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52.425000000000004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58" priority="64">
      <formula>N23&gt;0</formula>
    </cfRule>
    <cfRule type="expression" dxfId="245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56" priority="58">
      <formula>F79&gt;0</formula>
    </cfRule>
    <cfRule type="expression" dxfId="2455" priority="59">
      <formula>F79&lt;0</formula>
    </cfRule>
  </conditionalFormatting>
  <conditionalFormatting sqref="H79:H97 H101:H118">
    <cfRule type="expression" dxfId="2454" priority="56">
      <formula>H79&gt;0</formula>
    </cfRule>
    <cfRule type="expression" dxfId="2453" priority="57">
      <formula>H79&lt;0</formula>
    </cfRule>
  </conditionalFormatting>
  <conditionalFormatting sqref="I75:I97 I100:I118">
    <cfRule type="expression" dxfId="2452" priority="54">
      <formula>I75&gt;0</formula>
    </cfRule>
    <cfRule type="expression" dxfId="2451" priority="55">
      <formula>I75&lt;0</formula>
    </cfRule>
  </conditionalFormatting>
  <conditionalFormatting sqref="Q7">
    <cfRule type="expression" dxfId="2450" priority="52">
      <formula>Q7&gt;0</formula>
    </cfRule>
    <cfRule type="expression" dxfId="2449" priority="53">
      <formula>Q7&lt;0</formula>
    </cfRule>
  </conditionalFormatting>
  <conditionalFormatting sqref="Q8">
    <cfRule type="expression" dxfId="2448" priority="50">
      <formula>Q8&gt;0</formula>
    </cfRule>
    <cfRule type="expression" dxfId="2447" priority="51">
      <formula>Q8&lt;0</formula>
    </cfRule>
  </conditionalFormatting>
  <conditionalFormatting sqref="F75:F78">
    <cfRule type="expression" dxfId="2446" priority="48">
      <formula>F75&gt;0</formula>
    </cfRule>
    <cfRule type="expression" dxfId="2445" priority="49">
      <formula>F75&lt;0</formula>
    </cfRule>
  </conditionalFormatting>
  <conditionalFormatting sqref="H75:H78">
    <cfRule type="expression" dxfId="2444" priority="46">
      <formula>H75&gt;0</formula>
    </cfRule>
    <cfRule type="expression" dxfId="2443" priority="47">
      <formula>H75&lt;0</formula>
    </cfRule>
  </conditionalFormatting>
  <conditionalFormatting sqref="F100:F114">
    <cfRule type="expression" dxfId="2442" priority="40">
      <formula>F100&gt;0</formula>
    </cfRule>
    <cfRule type="expression" dxfId="2441" priority="41">
      <formula>F100&lt;0</formula>
    </cfRule>
  </conditionalFormatting>
  <conditionalFormatting sqref="H100:H114">
    <cfRule type="expression" dxfId="2440" priority="38">
      <formula>H100&gt;0</formula>
    </cfRule>
    <cfRule type="expression" dxfId="2439" priority="39">
      <formula>H100&lt;0</formula>
    </cfRule>
  </conditionalFormatting>
  <conditionalFormatting sqref="F29:F63">
    <cfRule type="expression" dxfId="2438" priority="36">
      <formula>F29&gt;0</formula>
    </cfRule>
    <cfRule type="expression" dxfId="2437" priority="37">
      <formula>F29&lt;0</formula>
    </cfRule>
  </conditionalFormatting>
  <conditionalFormatting sqref="H29:H63">
    <cfRule type="expression" dxfId="2436" priority="34">
      <formula>H29&gt;0</formula>
    </cfRule>
    <cfRule type="expression" dxfId="2435" priority="35">
      <formula>H29&lt;0</formula>
    </cfRule>
  </conditionalFormatting>
  <conditionalFormatting sqref="J38:J68">
    <cfRule type="expression" dxfId="2434" priority="32">
      <formula>J38&gt;0</formula>
    </cfRule>
    <cfRule type="expression" dxfId="2433" priority="33">
      <formula>J38&lt;0</formula>
    </cfRule>
  </conditionalFormatting>
  <conditionalFormatting sqref="J43">
    <cfRule type="expression" dxfId="2432" priority="30">
      <formula>J43&gt;0</formula>
    </cfRule>
    <cfRule type="expression" dxfId="2431" priority="31">
      <formula>J43&lt;0</formula>
    </cfRule>
  </conditionalFormatting>
  <conditionalFormatting sqref="Q9">
    <cfRule type="expression" dxfId="2430" priority="24">
      <formula>Q9&gt;0</formula>
    </cfRule>
    <cfRule type="expression" dxfId="2429" priority="25">
      <formula>Q9&lt;0</formula>
    </cfRule>
  </conditionalFormatting>
  <conditionalFormatting sqref="R4">
    <cfRule type="expression" dxfId="2428" priority="26">
      <formula>R4&gt;0</formula>
    </cfRule>
    <cfRule type="expression" dxfId="242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26" priority="21">
      <formula>F120&gt;0</formula>
    </cfRule>
    <cfRule type="expression" dxfId="2425" priority="22">
      <formula>F120&lt;0</formula>
    </cfRule>
  </conditionalFormatting>
  <conditionalFormatting sqref="H120:H160">
    <cfRule type="expression" dxfId="2424" priority="19">
      <formula>H120&gt;0</formula>
    </cfRule>
    <cfRule type="expression" dxfId="2423" priority="20">
      <formula>H120&lt;0</formula>
    </cfRule>
  </conditionalFormatting>
  <conditionalFormatting sqref="J129:J160">
    <cfRule type="expression" dxfId="2422" priority="17">
      <formula>J129&gt;0</formula>
    </cfRule>
    <cfRule type="expression" dxfId="2421" priority="18">
      <formula>J129&lt;0</formula>
    </cfRule>
  </conditionalFormatting>
  <conditionalFormatting sqref="J134">
    <cfRule type="expression" dxfId="2420" priority="15">
      <formula>J134&gt;0</formula>
    </cfRule>
    <cfRule type="expression" dxfId="2419" priority="16">
      <formula>J134&lt;0</formula>
    </cfRule>
  </conditionalFormatting>
  <conditionalFormatting sqref="J31:J40">
    <cfRule type="expression" dxfId="2418" priority="13">
      <formula>J31&gt;0</formula>
    </cfRule>
    <cfRule type="expression" dxfId="2417" priority="14">
      <formula>J31&lt;0</formula>
    </cfRule>
  </conditionalFormatting>
  <conditionalFormatting sqref="J36:J37">
    <cfRule type="expression" dxfId="2416" priority="11">
      <formula>J36&gt;0</formula>
    </cfRule>
    <cfRule type="expression" dxfId="2415" priority="12">
      <formula>J36&lt;0</formula>
    </cfRule>
  </conditionalFormatting>
  <conditionalFormatting sqref="Q10">
    <cfRule type="expression" dxfId="2414" priority="9">
      <formula>Q10&gt;0</formula>
    </cfRule>
    <cfRule type="expression" dxfId="2413" priority="10">
      <formula>Q10&lt;0</formula>
    </cfRule>
  </conditionalFormatting>
  <conditionalFormatting sqref="K38:K55 K57:K68">
    <cfRule type="expression" dxfId="2412" priority="7">
      <formula>K38&gt;0</formula>
    </cfRule>
    <cfRule type="expression" dxfId="2411" priority="8">
      <formula>K38&lt;0</formula>
    </cfRule>
  </conditionalFormatting>
  <conditionalFormatting sqref="K43">
    <cfRule type="expression" dxfId="2410" priority="5">
      <formula>K43&gt;0</formula>
    </cfRule>
    <cfRule type="expression" dxfId="2409" priority="6">
      <formula>K43&lt;0</formula>
    </cfRule>
  </conditionalFormatting>
  <conditionalFormatting sqref="K31:K40">
    <cfRule type="expression" dxfId="2408" priority="3">
      <formula>K31&gt;0</formula>
    </cfRule>
    <cfRule type="expression" dxfId="2407" priority="4">
      <formula>K31&lt;0</formula>
    </cfRule>
  </conditionalFormatting>
  <conditionalFormatting sqref="K36:K37">
    <cfRule type="expression" dxfId="2406" priority="1">
      <formula>K36&gt;0</formula>
    </cfRule>
    <cfRule type="expression" dxfId="240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185.46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185.46</v>
      </c>
      <c r="R4" s="490">
        <v>-5.5999999999999999E-3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204.00600000000003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202.15140000000002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200.29680000000002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198.44220000000001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196.58760000000001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194.733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192.87840000000003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191.02380000000002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189.16920000000002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187.31460000000001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185.46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183.6054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181.7508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179.89619999999999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178.04159999999999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176.18700000000001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174.33240000000001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172.47780000000003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170.62320000000003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168.76860000000002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166.91400000000002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04" priority="35">
      <formula>N19&gt;0</formula>
    </cfRule>
    <cfRule type="expression" dxfId="240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02" priority="21">
      <formula>F25&gt;0</formula>
    </cfRule>
    <cfRule type="expression" dxfId="2401" priority="22">
      <formula>F25&lt;0</formula>
    </cfRule>
  </conditionalFormatting>
  <conditionalFormatting sqref="H25:H47">
    <cfRule type="expression" dxfId="2400" priority="19">
      <formula>H25&gt;0</formula>
    </cfRule>
    <cfRule type="expression" dxfId="2399" priority="20">
      <formula>H25&lt;0</formula>
    </cfRule>
  </conditionalFormatting>
  <conditionalFormatting sqref="I25:I27">
    <cfRule type="expression" dxfId="2398" priority="15">
      <formula>I25&gt;0</formula>
    </cfRule>
    <cfRule type="expression" dxfId="2397" priority="16">
      <formula>I25&lt;0</formula>
    </cfRule>
  </conditionalFormatting>
  <conditionalFormatting sqref="Q7">
    <cfRule type="expression" dxfId="2396" priority="5">
      <formula>Q7&gt;0</formula>
    </cfRule>
    <cfRule type="expression" dxfId="2395" priority="6">
      <formula>Q7&lt;0</formula>
    </cfRule>
  </conditionalFormatting>
  <conditionalFormatting sqref="Q8">
    <cfRule type="expression" dxfId="2394" priority="3">
      <formula>Q8&gt;0</formula>
    </cfRule>
    <cfRule type="expression" dxfId="239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96.63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96.63</v>
      </c>
      <c r="R4" s="475">
        <v>2.2000000000000001E-3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106.29300000000001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105.3267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104.3604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103.39409999999999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102.4278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101.4615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100.4952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99.528899999999993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98.562600000000003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97.596299999999999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96.63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95.663699999999992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94.697399999999988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93.731099999999998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92.764799999999994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91.79849999999999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90.832199999999986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89.865899999999996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88.899600000000007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87.933300000000003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86.966999999999999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92" priority="9">
      <formula>F36&gt;0</formula>
    </cfRule>
    <cfRule type="expression" dxfId="2391" priority="10">
      <formula>F36&lt;0</formula>
    </cfRule>
  </conditionalFormatting>
  <conditionalFormatting sqref="F25:F35">
    <cfRule type="expression" dxfId="2390" priority="7">
      <formula>F25&gt;0</formula>
    </cfRule>
    <cfRule type="expression" dxfId="2389" priority="8">
      <formula>F25&lt;0</formula>
    </cfRule>
  </conditionalFormatting>
  <conditionalFormatting sqref="H25:H35">
    <cfRule type="expression" dxfId="2388" priority="5">
      <formula>H25&gt;0</formula>
    </cfRule>
    <cfRule type="expression" dxfId="2387" priority="6">
      <formula>H25&lt;0</formula>
    </cfRule>
  </conditionalFormatting>
  <conditionalFormatting sqref="Q7">
    <cfRule type="expression" dxfId="2386" priority="3">
      <formula>Q7&gt;0</formula>
    </cfRule>
    <cfRule type="expression" dxfId="2385" priority="4">
      <formula>Q7&lt;0</formula>
    </cfRule>
  </conditionalFormatting>
  <conditionalFormatting sqref="Q8">
    <cfRule type="expression" dxfId="2384" priority="1">
      <formula>Q8&gt;0</formula>
    </cfRule>
    <cfRule type="expression" dxfId="238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98.68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98.68</v>
      </c>
      <c r="R4" s="495">
        <v>6.7999999999999996E-3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108.54800000000002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107.56120000000001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106.57440000000001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105.58760000000001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104.60080000000001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103.61400000000002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102.62720000000002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101.64040000000001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100.65360000000001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99.666800000000009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98.68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97.693200000000004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96.706400000000002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95.7196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94.732799999999997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93.745999999999995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92.759200000000007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91.772400000000005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90.785600000000017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89.798800000000014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88.812000000000012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82" priority="37">
      <formula>F25&gt;0</formula>
    </cfRule>
    <cfRule type="expression" dxfId="2381" priority="38">
      <formula>F25&lt;0</formula>
    </cfRule>
  </conditionalFormatting>
  <conditionalFormatting sqref="Q7">
    <cfRule type="expression" dxfId="2380" priority="35">
      <formula>Q7&gt;0</formula>
    </cfRule>
    <cfRule type="expression" dxfId="2379" priority="36">
      <formula>Q7&lt;0</formula>
    </cfRule>
  </conditionalFormatting>
  <conditionalFormatting sqref="Q8">
    <cfRule type="expression" dxfId="2378" priority="33">
      <formula>Q8&gt;0</formula>
    </cfRule>
    <cfRule type="expression" dxfId="2377" priority="34">
      <formula>Q8&lt;0</formula>
    </cfRule>
  </conditionalFormatting>
  <conditionalFormatting sqref="F44:F46">
    <cfRule type="expression" dxfId="2376" priority="31">
      <formula>F44&gt;0</formula>
    </cfRule>
    <cfRule type="expression" dxfId="2375" priority="32">
      <formula>F44&lt;0</formula>
    </cfRule>
  </conditionalFormatting>
  <conditionalFormatting sqref="H44:H46">
    <cfRule type="expression" dxfId="2374" priority="29">
      <formula>H44&gt;0</formula>
    </cfRule>
    <cfRule type="expression" dxfId="2373" priority="30">
      <formula>H44&lt;0</formula>
    </cfRule>
  </conditionalFormatting>
  <conditionalFormatting sqref="F89:F110">
    <cfRule type="expression" dxfId="2372" priority="27">
      <formula>F89&gt;0</formula>
    </cfRule>
    <cfRule type="expression" dxfId="2371" priority="28">
      <formula>F89&lt;0</formula>
    </cfRule>
  </conditionalFormatting>
  <conditionalFormatting sqref="H89:H110">
    <cfRule type="expression" dxfId="2370" priority="25">
      <formula>H89&gt;0</formula>
    </cfRule>
    <cfRule type="expression" dxfId="2369" priority="26">
      <formula>H89&lt;0</formula>
    </cfRule>
  </conditionalFormatting>
  <conditionalFormatting sqref="Q10">
    <cfRule type="expression" dxfId="2368" priority="23">
      <formula>Q10&gt;0</formula>
    </cfRule>
    <cfRule type="expression" dxfId="2367" priority="24">
      <formula>Q10&lt;0</formula>
    </cfRule>
  </conditionalFormatting>
  <conditionalFormatting sqref="J25:J38">
    <cfRule type="expression" dxfId="2366" priority="21">
      <formula>J25&gt;0</formula>
    </cfRule>
    <cfRule type="expression" dxfId="2365" priority="22">
      <formula>J25&lt;0</formula>
    </cfRule>
  </conditionalFormatting>
  <conditionalFormatting sqref="K25:K38">
    <cfRule type="expression" dxfId="2364" priority="19">
      <formula>K25&gt;0</formula>
    </cfRule>
    <cfRule type="expression" dxfId="2363" priority="20">
      <formula>K25&lt;0</formula>
    </cfRule>
  </conditionalFormatting>
  <conditionalFormatting sqref="L25:L38">
    <cfRule type="expression" dxfId="2362" priority="17">
      <formula>L25&gt;0</formula>
    </cfRule>
    <cfRule type="expression" dxfId="2361" priority="18">
      <formula>L25&lt;0</formula>
    </cfRule>
  </conditionalFormatting>
  <conditionalFormatting sqref="J40">
    <cfRule type="expression" dxfId="2360" priority="15">
      <formula>J40&gt;0</formula>
    </cfRule>
    <cfRule type="expression" dxfId="2359" priority="16">
      <formula>J40&lt;0</formula>
    </cfRule>
  </conditionalFormatting>
  <conditionalFormatting sqref="L39">
    <cfRule type="expression" dxfId="2358" priority="11">
      <formula>L39&gt;0</formula>
    </cfRule>
    <cfRule type="expression" dxfId="2357" priority="12">
      <formula>L39&lt;0</formula>
    </cfRule>
  </conditionalFormatting>
  <conditionalFormatting sqref="F39">
    <cfRule type="expression" dxfId="2356" priority="9">
      <formula>F39&gt;0</formula>
    </cfRule>
    <cfRule type="expression" dxfId="2355" priority="10">
      <formula>F39&lt;0</formula>
    </cfRule>
  </conditionalFormatting>
  <conditionalFormatting sqref="H39">
    <cfRule type="expression" dxfId="2354" priority="7">
      <formula>H39&gt;0</formula>
    </cfRule>
    <cfRule type="expression" dxfId="2353" priority="8">
      <formula>H39&lt;0</formula>
    </cfRule>
  </conditionalFormatting>
  <conditionalFormatting sqref="J41">
    <cfRule type="expression" dxfId="2352" priority="5">
      <formula>J41&gt;0</formula>
    </cfRule>
    <cfRule type="expression" dxfId="2351" priority="6">
      <formula>J41&lt;0</formula>
    </cfRule>
  </conditionalFormatting>
  <conditionalFormatting sqref="J43">
    <cfRule type="expression" dxfId="2350" priority="3">
      <formula>J43&gt;0</formula>
    </cfRule>
    <cfRule type="expression" dxfId="2349" priority="4">
      <formula>J43&lt;0</formula>
    </cfRule>
  </conditionalFormatting>
  <conditionalFormatting sqref="J44">
    <cfRule type="expression" dxfId="2348" priority="1">
      <formula>J44&gt;0</formula>
    </cfRule>
    <cfRule type="expression" dxfId="234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36.04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36.04</v>
      </c>
      <c r="R4" s="475">
        <v>-9.9000000000000008E-3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39.644000000000005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39.2836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38.923200000000001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38.562800000000003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38.202400000000004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37.841999999999999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37.4816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37.121200000000002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36.760800000000003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36.400399999999998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36.04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35.679600000000001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35.319199999999995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34.958799999999997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34.598399999999998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34.238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33.877599999999994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33.517200000000003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33.156800000000004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32.796399999999998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32.436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46" priority="31">
      <formula>F29&gt;0</formula>
    </cfRule>
    <cfRule type="expression" dxfId="2345" priority="32">
      <formula>F29&lt;0</formula>
    </cfRule>
  </conditionalFormatting>
  <conditionalFormatting sqref="F29 F31:F35">
    <cfRule type="expression" dxfId="2344" priority="33">
      <formula>F29&gt;0</formula>
    </cfRule>
    <cfRule type="expression" dxfId="2343" priority="34">
      <formula>F29&lt;0</formula>
    </cfRule>
  </conditionalFormatting>
  <conditionalFormatting sqref="H29 H31:H35">
    <cfRule type="expression" dxfId="2342" priority="29">
      <formula>H29&gt;0</formula>
    </cfRule>
    <cfRule type="expression" dxfId="2341" priority="30">
      <formula>H29&lt;0</formula>
    </cfRule>
  </conditionalFormatting>
  <conditionalFormatting sqref="F21:F28">
    <cfRule type="expression" dxfId="2340" priority="27">
      <formula>F21&gt;0</formula>
    </cfRule>
    <cfRule type="expression" dxfId="2339" priority="28">
      <formula>F21&lt;0</formula>
    </cfRule>
  </conditionalFormatting>
  <conditionalFormatting sqref="H21:H28">
    <cfRule type="expression" dxfId="2338" priority="25">
      <formula>H21&gt;0</formula>
    </cfRule>
    <cfRule type="expression" dxfId="2337" priority="26">
      <formula>H21&lt;0</formula>
    </cfRule>
  </conditionalFormatting>
  <conditionalFormatting sqref="Q8">
    <cfRule type="expression" dxfId="2336" priority="21">
      <formula>Q8&gt;0</formula>
    </cfRule>
    <cfRule type="expression" dxfId="2335" priority="22">
      <formula>Q8&lt;0</formula>
    </cfRule>
  </conditionalFormatting>
  <conditionalFormatting sqref="Q7">
    <cfRule type="expression" dxfId="2334" priority="23">
      <formula>Q7&gt;0</formula>
    </cfRule>
    <cfRule type="expression" dxfId="2333" priority="24">
      <formula>Q7&lt;0</formula>
    </cfRule>
  </conditionalFormatting>
  <conditionalFormatting sqref="F30">
    <cfRule type="expression" dxfId="2332" priority="19">
      <formula>F30&gt;0</formula>
    </cfRule>
    <cfRule type="expression" dxfId="2331" priority="20">
      <formula>F30&lt;0</formula>
    </cfRule>
  </conditionalFormatting>
  <conditionalFormatting sqref="H30">
    <cfRule type="expression" dxfId="2330" priority="17">
      <formula>H30&gt;0</formula>
    </cfRule>
    <cfRule type="expression" dxfId="2329" priority="18">
      <formula>H30&lt;0</formula>
    </cfRule>
  </conditionalFormatting>
  <conditionalFormatting sqref="F68 F70:F74">
    <cfRule type="expression" dxfId="2328" priority="13">
      <formula>F68&gt;0</formula>
    </cfRule>
    <cfRule type="expression" dxfId="2327" priority="14">
      <formula>F68&lt;0</formula>
    </cfRule>
  </conditionalFormatting>
  <conditionalFormatting sqref="F68 F70:F74">
    <cfRule type="expression" dxfId="2326" priority="15">
      <formula>F68&gt;0</formula>
    </cfRule>
    <cfRule type="expression" dxfId="2325" priority="16">
      <formula>F68&lt;0</formula>
    </cfRule>
  </conditionalFormatting>
  <conditionalFormatting sqref="H68 H70:H74">
    <cfRule type="expression" dxfId="2324" priority="11">
      <formula>H68&gt;0</formula>
    </cfRule>
    <cfRule type="expression" dxfId="2323" priority="12">
      <formula>H68&lt;0</formula>
    </cfRule>
  </conditionalFormatting>
  <conditionalFormatting sqref="F60:F67">
    <cfRule type="expression" dxfId="2322" priority="9">
      <formula>F60&gt;0</formula>
    </cfRule>
    <cfRule type="expression" dxfId="2321" priority="10">
      <formula>F60&lt;0</formula>
    </cfRule>
  </conditionalFormatting>
  <conditionalFormatting sqref="H60:H67">
    <cfRule type="expression" dxfId="2320" priority="7">
      <formula>H60&gt;0</formula>
    </cfRule>
    <cfRule type="expression" dxfId="2319" priority="8">
      <formula>H60&lt;0</formula>
    </cfRule>
  </conditionalFormatting>
  <conditionalFormatting sqref="F69">
    <cfRule type="expression" dxfId="2318" priority="5">
      <formula>F69&gt;0</formula>
    </cfRule>
    <cfRule type="expression" dxfId="2317" priority="6">
      <formula>F69&lt;0</formula>
    </cfRule>
  </conditionalFormatting>
  <conditionalFormatting sqref="H69">
    <cfRule type="expression" dxfId="2316" priority="3">
      <formula>H69&gt;0</formula>
    </cfRule>
    <cfRule type="expression" dxfId="2315" priority="4">
      <formula>H69&lt;0</formula>
    </cfRule>
  </conditionalFormatting>
  <conditionalFormatting sqref="Q10">
    <cfRule type="expression" dxfId="2314" priority="1">
      <formula>Q10&gt;0</formula>
    </cfRule>
    <cfRule type="expression" dxfId="231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48.35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48.35</v>
      </c>
      <c r="R4" s="475">
        <v>5.5999999999999999E-3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53.185000000000009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52.701500000000003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52.218000000000004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51.734500000000004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51.251000000000005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50.767500000000005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50.284000000000006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49.8005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49.317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48.833500000000001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48.35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47.866500000000002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47.383000000000003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46.899500000000003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46.415999999999997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45.932499999999997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45.448999999999998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44.965500000000006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44.482000000000006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43.9985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43.515000000000001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12" priority="11">
      <formula>F33&gt;0</formula>
    </cfRule>
    <cfRule type="expression" dxfId="2311" priority="12">
      <formula>F33&lt;0</formula>
    </cfRule>
  </conditionalFormatting>
  <conditionalFormatting sqref="Q7">
    <cfRule type="expression" dxfId="2310" priority="9">
      <formula>Q7&gt;0</formula>
    </cfRule>
    <cfRule type="expression" dxfId="2309" priority="10">
      <formula>Q7&lt;0</formula>
    </cfRule>
  </conditionalFormatting>
  <conditionalFormatting sqref="Q8">
    <cfRule type="expression" dxfId="2308" priority="7">
      <formula>Q8&gt;0</formula>
    </cfRule>
    <cfRule type="expression" dxfId="2307" priority="8">
      <formula>Q8&lt;0</formula>
    </cfRule>
  </conditionalFormatting>
  <conditionalFormatting sqref="F25:F32">
    <cfRule type="expression" dxfId="2306" priority="5">
      <formula>F25&gt;0</formula>
    </cfRule>
    <cfRule type="expression" dxfId="2305" priority="6">
      <formula>F25&lt;0</formula>
    </cfRule>
  </conditionalFormatting>
  <conditionalFormatting sqref="H25:H32">
    <cfRule type="expression" dxfId="2304" priority="3">
      <formula>H25&gt;0</formula>
    </cfRule>
    <cfRule type="expression" dxfId="2303" priority="4">
      <formula>H25&lt;0</formula>
    </cfRule>
  </conditionalFormatting>
  <conditionalFormatting sqref="Q10">
    <cfRule type="expression" dxfId="2302" priority="1">
      <formula>Q10&gt;0</formula>
    </cfRule>
    <cfRule type="expression" dxfId="230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12.8</v>
      </c>
      <c r="R4" s="475">
        <v>-3.2500000000000001E-2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40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14.719999999999999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14.591999999999999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14.463999999999999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14.336000000000002</v>
      </c>
      <c r="X19" s="134"/>
    </row>
    <row r="20" spans="1:39" x14ac:dyDescent="0.25">
      <c r="O20" s="81">
        <v>1.1100000000000001</v>
      </c>
      <c r="P20" s="81">
        <f t="shared" si="5"/>
        <v>14.208000000000002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14.080000000000002</v>
      </c>
      <c r="X21" s="134"/>
    </row>
    <row r="22" spans="1:39" x14ac:dyDescent="0.25">
      <c r="O22" s="81">
        <v>1.0900000000000001</v>
      </c>
      <c r="P22" s="81">
        <f t="shared" si="5"/>
        <v>13.952000000000002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13.824000000000002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13.696000000000002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13.568000000000001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13.440000000000001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13.312000000000001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13.184000000000001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13.056000000000001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12.928000000000001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12.672000000000001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12.416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12.288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12.16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12.032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11.904000000000002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11.776000000000002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11.648000000000001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11.520000000000001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11.392000000000001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11.264000000000001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11.136000000000001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00" priority="75">
      <formula>F32&gt;0</formula>
    </cfRule>
    <cfRule type="expression" dxfId="2299" priority="76">
      <formula>F32&lt;0</formula>
    </cfRule>
  </conditionalFormatting>
  <conditionalFormatting sqref="Q7">
    <cfRule type="expression" dxfId="2298" priority="73">
      <formula>Q7&gt;0</formula>
    </cfRule>
    <cfRule type="expression" dxfId="2297" priority="74">
      <formula>Q7&lt;0</formula>
    </cfRule>
  </conditionalFormatting>
  <conditionalFormatting sqref="Q8">
    <cfRule type="expression" dxfId="2296" priority="71">
      <formula>Q8&gt;0</formula>
    </cfRule>
    <cfRule type="expression" dxfId="229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94" priority="63">
      <formula>M58&gt;0</formula>
    </cfRule>
    <cfRule type="expression" dxfId="2293" priority="64">
      <formula>M58&lt;0</formula>
    </cfRule>
  </conditionalFormatting>
  <conditionalFormatting sqref="Q10">
    <cfRule type="expression" dxfId="2292" priority="61">
      <formula>Q10&gt;0</formula>
    </cfRule>
    <cfRule type="expression" dxfId="2291" priority="62">
      <formula>Q10&lt;0</formula>
    </cfRule>
  </conditionalFormatting>
  <conditionalFormatting sqref="F29:F31">
    <cfRule type="expression" dxfId="2290" priority="59">
      <formula>F29&gt;0</formula>
    </cfRule>
    <cfRule type="expression" dxfId="2289" priority="60">
      <formula>F29&lt;0</formula>
    </cfRule>
  </conditionalFormatting>
  <conditionalFormatting sqref="H29:H31">
    <cfRule type="expression" dxfId="2288" priority="57">
      <formula>H29&gt;0</formula>
    </cfRule>
    <cfRule type="expression" dxfId="2287" priority="58">
      <formula>H29&lt;0</formula>
    </cfRule>
  </conditionalFormatting>
  <conditionalFormatting sqref="F83:F94">
    <cfRule type="expression" dxfId="2286" priority="55">
      <formula>F83&gt;0</formula>
    </cfRule>
    <cfRule type="expression" dxfId="2285" priority="56">
      <formula>F83&lt;0</formula>
    </cfRule>
  </conditionalFormatting>
  <conditionalFormatting sqref="H83:H94">
    <cfRule type="expression" dxfId="2284" priority="53">
      <formula>H83&gt;0</formula>
    </cfRule>
    <cfRule type="expression" dxfId="2283" priority="54">
      <formula>H83&lt;0</formula>
    </cfRule>
  </conditionalFormatting>
  <conditionalFormatting sqref="J41">
    <cfRule type="expression" dxfId="2282" priority="51">
      <formula>J41&gt;0</formula>
    </cfRule>
    <cfRule type="expression" dxfId="2281" priority="52">
      <formula>J41&lt;0</formula>
    </cfRule>
  </conditionalFormatting>
  <conditionalFormatting sqref="J39:J47">
    <cfRule type="expression" dxfId="2280" priority="49">
      <formula>J39&gt;0</formula>
    </cfRule>
    <cfRule type="expression" dxfId="2279" priority="50">
      <formula>J39&lt;0</formula>
    </cfRule>
  </conditionalFormatting>
  <conditionalFormatting sqref="F48:F51 H48:H51">
    <cfRule type="expression" dxfId="2278" priority="47">
      <formula>F48&gt;0</formula>
    </cfRule>
    <cfRule type="expression" dxfId="2277" priority="48">
      <formula>F48&lt;0</formula>
    </cfRule>
  </conditionalFormatting>
  <conditionalFormatting sqref="J48:J57">
    <cfRule type="expression" dxfId="2276" priority="45">
      <formula>J48&gt;0</formula>
    </cfRule>
    <cfRule type="expression" dxfId="2275" priority="46">
      <formula>J48&lt;0</formula>
    </cfRule>
  </conditionalFormatting>
  <conditionalFormatting sqref="K45:K52">
    <cfRule type="expression" dxfId="2274" priority="43">
      <formula>K45&gt;0</formula>
    </cfRule>
    <cfRule type="expression" dxfId="2273" priority="44">
      <formula>K45&lt;0</formula>
    </cfRule>
  </conditionalFormatting>
  <conditionalFormatting sqref="K45:K52">
    <cfRule type="expression" dxfId="2272" priority="41">
      <formula>K45&gt;0</formula>
    </cfRule>
    <cfRule type="expression" dxfId="2271" priority="42">
      <formula>K45&lt;0</formula>
    </cfRule>
  </conditionalFormatting>
  <conditionalFormatting sqref="F102:F118 H102:H118 H120:H128 F120:F128">
    <cfRule type="expression" dxfId="2270" priority="37">
      <formula>F102&gt;0</formula>
    </cfRule>
    <cfRule type="expression" dxfId="2269" priority="38">
      <formula>F102&lt;0</formula>
    </cfRule>
  </conditionalFormatting>
  <conditionalFormatting sqref="F96:F101">
    <cfRule type="expression" dxfId="2268" priority="35">
      <formula>F96&gt;0</formula>
    </cfRule>
    <cfRule type="expression" dxfId="2267" priority="36">
      <formula>F96&lt;0</formula>
    </cfRule>
  </conditionalFormatting>
  <conditionalFormatting sqref="H96:H101">
    <cfRule type="expression" dxfId="2266" priority="33">
      <formula>H96&gt;0</formula>
    </cfRule>
    <cfRule type="expression" dxfId="2265" priority="34">
      <formula>H96&lt;0</formula>
    </cfRule>
  </conditionalFormatting>
  <conditionalFormatting sqref="J112">
    <cfRule type="expression" dxfId="2264" priority="31">
      <formula>J112&gt;0</formula>
    </cfRule>
    <cfRule type="expression" dxfId="2263" priority="32">
      <formula>J112&lt;0</formula>
    </cfRule>
  </conditionalFormatting>
  <conditionalFormatting sqref="J110:J118 J120">
    <cfRule type="expression" dxfId="2262" priority="29">
      <formula>J110&gt;0</formula>
    </cfRule>
    <cfRule type="expression" dxfId="2261" priority="30">
      <formula>J110&lt;0</formula>
    </cfRule>
  </conditionalFormatting>
  <conditionalFormatting sqref="F119 H119">
    <cfRule type="expression" dxfId="2260" priority="27">
      <formula>F119&gt;0</formula>
    </cfRule>
    <cfRule type="expression" dxfId="2259" priority="28">
      <formula>F119&lt;0</formula>
    </cfRule>
  </conditionalFormatting>
  <conditionalFormatting sqref="J119">
    <cfRule type="expression" dxfId="2258" priority="25">
      <formula>J119&gt;0</formula>
    </cfRule>
    <cfRule type="expression" dxfId="2257" priority="26">
      <formula>J119&lt;0</formula>
    </cfRule>
  </conditionalFormatting>
  <conditionalFormatting sqref="K112:K123">
    <cfRule type="expression" dxfId="2256" priority="23">
      <formula>K112&gt;0</formula>
    </cfRule>
    <cfRule type="expression" dxfId="2255" priority="24">
      <formula>K112&lt;0</formula>
    </cfRule>
  </conditionalFormatting>
  <conditionalFormatting sqref="K110:K123">
    <cfRule type="expression" dxfId="2254" priority="21">
      <formula>K110&gt;0</formula>
    </cfRule>
    <cfRule type="expression" dxfId="2253" priority="22">
      <formula>K110&lt;0</formula>
    </cfRule>
  </conditionalFormatting>
  <conditionalFormatting sqref="J121">
    <cfRule type="expression" dxfId="2252" priority="19">
      <formula>J121&gt;0</formula>
    </cfRule>
    <cfRule type="expression" dxfId="2251" priority="20">
      <formula>J121&lt;0</formula>
    </cfRule>
  </conditionalFormatting>
  <conditionalFormatting sqref="F25:F28">
    <cfRule type="expression" dxfId="2250" priority="17">
      <formula>F25&gt;0</formula>
    </cfRule>
    <cfRule type="expression" dxfId="2249" priority="18">
      <formula>F25&lt;0</formula>
    </cfRule>
  </conditionalFormatting>
  <conditionalFormatting sqref="H25:H28">
    <cfRule type="expression" dxfId="2248" priority="15">
      <formula>H25&gt;0</formula>
    </cfRule>
    <cfRule type="expression" dxfId="2247" priority="16">
      <formula>H25&lt;0</formula>
    </cfRule>
  </conditionalFormatting>
  <conditionalFormatting sqref="J27:J29">
    <cfRule type="expression" dxfId="2246" priority="13">
      <formula>J27&gt;0</formula>
    </cfRule>
    <cfRule type="expression" dxfId="2245" priority="14">
      <formula>J27&lt;0</formula>
    </cfRule>
  </conditionalFormatting>
  <conditionalFormatting sqref="J30:J31">
    <cfRule type="expression" dxfId="2244" priority="11">
      <formula>J30&gt;0</formula>
    </cfRule>
    <cfRule type="expression" dxfId="2243" priority="12">
      <formula>J30&lt;0</formula>
    </cfRule>
  </conditionalFormatting>
  <conditionalFormatting sqref="J33">
    <cfRule type="expression" dxfId="2242" priority="9">
      <formula>J33&gt;0</formula>
    </cfRule>
    <cfRule type="expression" dxfId="2241" priority="10">
      <formula>J33&lt;0</formula>
    </cfRule>
  </conditionalFormatting>
  <conditionalFormatting sqref="J34">
    <cfRule type="expression" dxfId="2240" priority="7">
      <formula>J34&gt;0</formula>
    </cfRule>
    <cfRule type="expression" dxfId="2239" priority="8">
      <formula>J34&lt;0</formula>
    </cfRule>
  </conditionalFormatting>
  <conditionalFormatting sqref="J35:J43">
    <cfRule type="expression" dxfId="2238" priority="5">
      <formula>J35&gt;0</formula>
    </cfRule>
    <cfRule type="expression" dxfId="223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36" priority="1">
      <formula>Q9&gt;0</formula>
    </cfRule>
    <cfRule type="expression" dxfId="223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53.15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53.15</v>
      </c>
      <c r="R4" s="475">
        <v>2.2100000000000002E-2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8" t="s">
        <v>78</v>
      </c>
      <c r="P40" s="84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58.465000000000003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57.933500000000002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57.402000000000001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56.8705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56.338999999999999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55.807499999999997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55.276000000000003</v>
      </c>
      <c r="Q47" s="2"/>
    </row>
    <row r="48" spans="2:17" x14ac:dyDescent="0.25">
      <c r="O48" s="81">
        <v>1.03</v>
      </c>
      <c r="P48" s="81">
        <f t="shared" si="4"/>
        <v>54.744500000000002</v>
      </c>
      <c r="Q48" s="2"/>
    </row>
    <row r="49" spans="1:17" x14ac:dyDescent="0.25">
      <c r="O49" s="81">
        <v>1.02</v>
      </c>
      <c r="P49" s="81">
        <f t="shared" si="4"/>
        <v>54.213000000000001</v>
      </c>
      <c r="Q49" s="2"/>
    </row>
    <row r="50" spans="1:17" x14ac:dyDescent="0.25">
      <c r="O50" s="81">
        <v>1.01</v>
      </c>
      <c r="P50" s="81">
        <f t="shared" si="4"/>
        <v>53.6815</v>
      </c>
      <c r="Q50" s="2"/>
    </row>
    <row r="51" spans="1:17" x14ac:dyDescent="0.25">
      <c r="O51" s="81">
        <v>1</v>
      </c>
      <c r="P51" s="81">
        <f t="shared" si="4"/>
        <v>53.15</v>
      </c>
      <c r="Q51" s="2"/>
    </row>
    <row r="52" spans="1:17" x14ac:dyDescent="0.25">
      <c r="O52" s="81">
        <v>0.99</v>
      </c>
      <c r="P52" s="81">
        <f t="shared" si="4"/>
        <v>52.618499999999997</v>
      </c>
      <c r="Q52" s="2"/>
    </row>
    <row r="53" spans="1:17" x14ac:dyDescent="0.25">
      <c r="O53" s="81">
        <v>0.98</v>
      </c>
      <c r="P53" s="81">
        <f t="shared" si="4"/>
        <v>52.086999999999996</v>
      </c>
      <c r="Q53" s="2"/>
    </row>
    <row r="54" spans="1:17" x14ac:dyDescent="0.25">
      <c r="O54" s="81">
        <v>0.97</v>
      </c>
      <c r="P54" s="81">
        <f t="shared" si="4"/>
        <v>51.555499999999995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51.023999999999994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50.4925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49.960999999999999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49.429500000000004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48.898000000000003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48.366500000000002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47.835000000000001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34" priority="15">
      <formula>F39&gt;0</formula>
    </cfRule>
    <cfRule type="expression" dxfId="2233" priority="16">
      <formula>F39&lt;0</formula>
    </cfRule>
  </conditionalFormatting>
  <conditionalFormatting sqref="Q7">
    <cfRule type="expression" dxfId="2232" priority="13">
      <formula>Q7&gt;0</formula>
    </cfRule>
    <cfRule type="expression" dxfId="2231" priority="14">
      <formula>Q7&lt;0</formula>
    </cfRule>
  </conditionalFormatting>
  <conditionalFormatting sqref="Q8">
    <cfRule type="expression" dxfId="2230" priority="11">
      <formula>Q8&gt;0</formula>
    </cfRule>
    <cfRule type="expression" dxfId="2229" priority="12">
      <formula>Q8&lt;0</formula>
    </cfRule>
  </conditionalFormatting>
  <conditionalFormatting sqref="F25:F38">
    <cfRule type="expression" dxfId="2228" priority="9">
      <formula>F25&gt;0</formula>
    </cfRule>
    <cfRule type="expression" dxfId="2227" priority="10">
      <formula>F25&lt;0</formula>
    </cfRule>
  </conditionalFormatting>
  <conditionalFormatting sqref="H25:H38">
    <cfRule type="expression" dxfId="2226" priority="7">
      <formula>H25&gt;0</formula>
    </cfRule>
    <cfRule type="expression" dxfId="2225" priority="8">
      <formula>H25&lt;0</formula>
    </cfRule>
  </conditionalFormatting>
  <conditionalFormatting sqref="M55">
    <cfRule type="expression" dxfId="2224" priority="3">
      <formula>M55&gt;0</formula>
    </cfRule>
    <cfRule type="expression" dxfId="2223" priority="4">
      <formula>M55&lt;0</formula>
    </cfRule>
  </conditionalFormatting>
  <conditionalFormatting sqref="Q10">
    <cfRule type="expression" dxfId="2222" priority="1">
      <formula>Q10&gt;0</formula>
    </cfRule>
    <cfRule type="expression" dxfId="222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39.090000000000003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39.090000000000003</v>
      </c>
      <c r="R4" s="475">
        <v>-3.0999999999999999E-3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42.999000000000009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42.608100000000007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42.217200000000005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41.826300000000003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41.435400000000008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41.044500000000006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40.653600000000004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40.262700000000002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39.871800000000007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39.480900000000005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39.090000000000003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38.699100000000001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38.308199999999999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37.917300000000004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37.526400000000002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37.1355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36.744599999999998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36.353700000000003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35.962800000000001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35.571900000000007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35.181000000000004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20" priority="27">
      <formula>F27&gt;0</formula>
    </cfRule>
    <cfRule type="expression" dxfId="221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18" priority="15">
      <formula>Q8&gt;0</formula>
    </cfRule>
    <cfRule type="expression" dxfId="2217" priority="16">
      <formula>Q8&lt;0</formula>
    </cfRule>
  </conditionalFormatting>
  <conditionalFormatting sqref="Q7">
    <cfRule type="expression" dxfId="2216" priority="17">
      <formula>Q7&gt;0</formula>
    </cfRule>
    <cfRule type="expression" dxfId="2215" priority="18">
      <formula>Q7&lt;0</formula>
    </cfRule>
  </conditionalFormatting>
  <conditionalFormatting sqref="F37:F38">
    <cfRule type="expression" dxfId="2214" priority="13">
      <formula>F37&gt;0</formula>
    </cfRule>
    <cfRule type="expression" dxfId="2213" priority="14">
      <formula>F37&lt;0</formula>
    </cfRule>
  </conditionalFormatting>
  <conditionalFormatting sqref="H37:H38">
    <cfRule type="expression" dxfId="2212" priority="11">
      <formula>H37&gt;0</formula>
    </cfRule>
    <cfRule type="expression" dxfId="2211" priority="12">
      <formula>H37&lt;0</formula>
    </cfRule>
  </conditionalFormatting>
  <conditionalFormatting sqref="F23:F26 H23:H26">
    <cfRule type="expression" dxfId="2210" priority="9">
      <formula>F23&gt;0</formula>
    </cfRule>
    <cfRule type="expression" dxfId="2209" priority="10">
      <formula>F23&lt;0</formula>
    </cfRule>
  </conditionalFormatting>
  <conditionalFormatting sqref="Q10">
    <cfRule type="expression" dxfId="2208" priority="3">
      <formula>Q10&gt;0</formula>
    </cfRule>
    <cfRule type="expression" dxfId="2207" priority="4">
      <formula>Q10&lt;0</formula>
    </cfRule>
  </conditionalFormatting>
  <conditionalFormatting sqref="F22 H22">
    <cfRule type="expression" dxfId="2206" priority="1">
      <formula>F22&gt;0</formula>
    </cfRule>
    <cfRule type="expression" dxfId="2205" priority="2">
      <formula>F22&lt;0</formula>
    </cfRule>
  </conditionalFormatting>
  <conditionalFormatting sqref="M41">
    <cfRule type="expression" dxfId="2204" priority="5">
      <formula>M41&gt;0</formula>
    </cfRule>
    <cfRule type="expression" dxfId="220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53.94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53.94</v>
      </c>
      <c r="R4" s="475">
        <v>-5.7000000000000002E-3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59.334000000000003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58.794600000000003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58.255200000000002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57.715800000000002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57.176400000000001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56.637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56.0976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55.558199999999999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55.018799999999999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54.479399999999998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53.94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53.400599999999997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52.861199999999997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52.321799999999996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51.782399999999996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51.242999999999995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50.703599999999994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50.164200000000001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49.6248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49.0854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48.545999999999999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02" priority="29">
      <formula>F25&gt;0</formula>
    </cfRule>
    <cfRule type="expression" dxfId="2201" priority="30">
      <formula>F25&lt;0</formula>
    </cfRule>
  </conditionalFormatting>
  <conditionalFormatting sqref="Q7">
    <cfRule type="expression" dxfId="2200" priority="27">
      <formula>Q7&gt;0</formula>
    </cfRule>
    <cfRule type="expression" dxfId="2199" priority="28">
      <formula>Q7&lt;0</formula>
    </cfRule>
  </conditionalFormatting>
  <conditionalFormatting sqref="Q8">
    <cfRule type="expression" dxfId="2198" priority="25">
      <formula>Q8&gt;0</formula>
    </cfRule>
    <cfRule type="expression" dxfId="2197" priority="26">
      <formula>Q8&lt;0</formula>
    </cfRule>
  </conditionalFormatting>
  <conditionalFormatting sqref="Q10">
    <cfRule type="expression" dxfId="2196" priority="13">
      <formula>Q10&gt;0</formula>
    </cfRule>
    <cfRule type="expression" dxfId="2195" priority="14">
      <formula>Q10&lt;0</formula>
    </cfRule>
  </conditionalFormatting>
  <conditionalFormatting sqref="M46">
    <cfRule type="expression" dxfId="2194" priority="11">
      <formula>M46&gt;0</formula>
    </cfRule>
    <cfRule type="expression" dxfId="2193" priority="12">
      <formula>M46&lt;0</formula>
    </cfRule>
  </conditionalFormatting>
  <conditionalFormatting sqref="F80:F88 H80:H88">
    <cfRule type="expression" dxfId="2192" priority="9">
      <formula>F80&gt;0</formula>
    </cfRule>
    <cfRule type="expression" dxfId="2191" priority="10">
      <formula>F80&lt;0</formula>
    </cfRule>
  </conditionalFormatting>
  <conditionalFormatting sqref="F75:F79">
    <cfRule type="expression" dxfId="2190" priority="7">
      <formula>F75&gt;0</formula>
    </cfRule>
    <cfRule type="expression" dxfId="2189" priority="8">
      <formula>F75&lt;0</formula>
    </cfRule>
  </conditionalFormatting>
  <conditionalFormatting sqref="H75:H79">
    <cfRule type="expression" dxfId="2188" priority="5">
      <formula>H75&gt;0</formula>
    </cfRule>
    <cfRule type="expression" dxfId="2187" priority="6">
      <formula>H75&lt;0</formula>
    </cfRule>
  </conditionalFormatting>
  <conditionalFormatting sqref="F71:F74">
    <cfRule type="expression" dxfId="2186" priority="3">
      <formula>F71&gt;0</formula>
    </cfRule>
    <cfRule type="expression" dxfId="2185" priority="4">
      <formula>F71&lt;0</formula>
    </cfRule>
  </conditionalFormatting>
  <conditionalFormatting sqref="H71:H74">
    <cfRule type="expression" dxfId="2184" priority="1">
      <formula>H71&gt;0</formula>
    </cfRule>
    <cfRule type="expression" dxfId="218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33.75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33.75</v>
      </c>
      <c r="R4" s="495">
        <v>2.0299999999999999E-2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37.125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36.787500000000001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36.450000000000003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36.112500000000004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35.774999999999999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35.4375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35.1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34.762500000000003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34.424999999999997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34.087499999999999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33.75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33.412500000000001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33.075000000000003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32.737499999999997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32.4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32.0625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31.724999999999998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31.387500000000003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31.05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30.712500000000002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30.375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82" priority="21">
      <formula>F47&gt;0</formula>
    </cfRule>
    <cfRule type="expression" dxfId="2181" priority="22">
      <formula>F47&lt;0</formula>
    </cfRule>
  </conditionalFormatting>
  <conditionalFormatting sqref="Q7">
    <cfRule type="expression" dxfId="2180" priority="19">
      <formula>Q7&gt;0</formula>
    </cfRule>
    <cfRule type="expression" dxfId="2179" priority="20">
      <formula>Q7&lt;0</formula>
    </cfRule>
  </conditionalFormatting>
  <conditionalFormatting sqref="Q8">
    <cfRule type="expression" dxfId="2178" priority="17">
      <formula>Q8&gt;0</formula>
    </cfRule>
    <cfRule type="expression" dxfId="2177" priority="18">
      <formula>Q8&lt;0</formula>
    </cfRule>
  </conditionalFormatting>
  <conditionalFormatting sqref="F25:F46">
    <cfRule type="expression" dxfId="2176" priority="15">
      <formula>F25&gt;0</formula>
    </cfRule>
    <cfRule type="expression" dxfId="2175" priority="16">
      <formula>F25&lt;0</formula>
    </cfRule>
  </conditionalFormatting>
  <conditionalFormatting sqref="H25:H46">
    <cfRule type="expression" dxfId="2174" priority="13">
      <formula>H25&gt;0</formula>
    </cfRule>
    <cfRule type="expression" dxfId="2173" priority="14">
      <formula>H25&lt;0</formula>
    </cfRule>
  </conditionalFormatting>
  <conditionalFormatting sqref="F89:F110">
    <cfRule type="expression" dxfId="2172" priority="11">
      <formula>F89&gt;0</formula>
    </cfRule>
    <cfRule type="expression" dxfId="2171" priority="12">
      <formula>F89&lt;0</formula>
    </cfRule>
  </conditionalFormatting>
  <conditionalFormatting sqref="H89:H110">
    <cfRule type="expression" dxfId="2170" priority="9">
      <formula>H89&gt;0</formula>
    </cfRule>
    <cfRule type="expression" dxfId="2169" priority="10">
      <formula>H89&lt;0</formula>
    </cfRule>
  </conditionalFormatting>
  <conditionalFormatting sqref="Q10">
    <cfRule type="expression" dxfId="2168" priority="7">
      <formula>Q10&gt;0</formula>
    </cfRule>
    <cfRule type="expression" dxfId="2167" priority="8">
      <formula>Q10&lt;0</formula>
    </cfRule>
  </conditionalFormatting>
  <conditionalFormatting sqref="J25:J38">
    <cfRule type="expression" dxfId="2166" priority="5">
      <formula>J25&gt;0</formula>
    </cfRule>
    <cfRule type="expression" dxfId="2165" priority="6">
      <formula>J25&lt;0</formula>
    </cfRule>
  </conditionalFormatting>
  <conditionalFormatting sqref="K25:K38">
    <cfRule type="expression" dxfId="2164" priority="3">
      <formula>K25&gt;0</formula>
    </cfRule>
    <cfRule type="expression" dxfId="2163" priority="4">
      <formula>K25&lt;0</formula>
    </cfRule>
  </conditionalFormatting>
  <conditionalFormatting sqref="L25:L38">
    <cfRule type="expression" dxfId="2162" priority="1">
      <formula>L25&gt;0</formula>
    </cfRule>
    <cfRule type="expression" dxfId="21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81.69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81.69</v>
      </c>
      <c r="R4" s="475">
        <v>-7.4000000000000003E-3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89.859000000000009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89.042100000000005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88.225200000000001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87.408299999999997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86.591400000000007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85.774500000000003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84.957599999999999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84.140699999999995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83.323800000000006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82.506900000000002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81.69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80.873099999999994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80.05619999999999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79.2393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78.422399999999996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77.605499999999992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76.788599999999988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75.971699999999998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75.154799999999994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74.337900000000005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73.521000000000001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60" priority="23">
      <formula>F34&gt;0</formula>
    </cfRule>
    <cfRule type="expression" dxfId="2159" priority="24">
      <formula>F34&lt;0</formula>
    </cfRule>
  </conditionalFormatting>
  <conditionalFormatting sqref="Q7">
    <cfRule type="expression" dxfId="2158" priority="21">
      <formula>Q7&gt;0</formula>
    </cfRule>
    <cfRule type="expression" dxfId="2157" priority="22">
      <formula>Q7&lt;0</formula>
    </cfRule>
  </conditionalFormatting>
  <conditionalFormatting sqref="Q8">
    <cfRule type="expression" dxfId="2156" priority="19">
      <formula>Q8&gt;0</formula>
    </cfRule>
    <cfRule type="expression" dxfId="2155" priority="20">
      <formula>Q8&lt;0</formula>
    </cfRule>
  </conditionalFormatting>
  <conditionalFormatting sqref="F25:F33">
    <cfRule type="expression" dxfId="2154" priority="17">
      <formula>F25&gt;0</formula>
    </cfRule>
    <cfRule type="expression" dxfId="2153" priority="18">
      <formula>F25&lt;0</formula>
    </cfRule>
  </conditionalFormatting>
  <conditionalFormatting sqref="H25:H33">
    <cfRule type="expression" dxfId="2152" priority="15">
      <formula>H25&gt;0</formula>
    </cfRule>
    <cfRule type="expression" dxfId="2151" priority="16">
      <formula>H25&lt;0</formula>
    </cfRule>
  </conditionalFormatting>
  <conditionalFormatting sqref="M46">
    <cfRule type="expression" dxfId="2150" priority="13">
      <formula>M46&gt;0</formula>
    </cfRule>
    <cfRule type="expression" dxfId="2149" priority="14">
      <formula>M46&lt;0</formula>
    </cfRule>
  </conditionalFormatting>
  <conditionalFormatting sqref="F79:F87 H79:H87">
    <cfRule type="expression" dxfId="2148" priority="11">
      <formula>F79&gt;0</formula>
    </cfRule>
    <cfRule type="expression" dxfId="2147" priority="12">
      <formula>F79&lt;0</formula>
    </cfRule>
  </conditionalFormatting>
  <conditionalFormatting sqref="F70:F78">
    <cfRule type="expression" dxfId="2146" priority="9">
      <formula>F70&gt;0</formula>
    </cfRule>
    <cfRule type="expression" dxfId="2145" priority="10">
      <formula>F70&lt;0</formula>
    </cfRule>
  </conditionalFormatting>
  <conditionalFormatting sqref="H70:H78">
    <cfRule type="expression" dxfId="2144" priority="7">
      <formula>H70&gt;0</formula>
    </cfRule>
    <cfRule type="expression" dxfId="2143" priority="8">
      <formula>H70&lt;0</formula>
    </cfRule>
  </conditionalFormatting>
  <conditionalFormatting sqref="J27:K27 J30:K30 J33:K33 J36:K36 J39:K39 J42:K42">
    <cfRule type="expression" dxfId="2142" priority="5">
      <formula>J27&gt;0</formula>
    </cfRule>
    <cfRule type="expression" dxfId="2141" priority="6">
      <formula>J27&lt;0</formula>
    </cfRule>
  </conditionalFormatting>
  <conditionalFormatting sqref="J28:K29 J31:K32 J34:K35 J37:K38 J40:K41">
    <cfRule type="expression" dxfId="2140" priority="3">
      <formula>J28&gt;0</formula>
    </cfRule>
    <cfRule type="expression" dxfId="2139" priority="4">
      <formula>J28&lt;0</formula>
    </cfRule>
  </conditionalFormatting>
  <conditionalFormatting sqref="L27:L42">
    <cfRule type="expression" dxfId="2138" priority="1">
      <formula>L27&gt;0</formula>
    </cfRule>
    <cfRule type="expression" dxfId="213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16.96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16.96</v>
      </c>
      <c r="R4" s="475">
        <v>-2.0799999999999999E-2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18.656000000000002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18.486400000000003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18.316800000000001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18.147200000000002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17.977600000000002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17.808000000000003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17.638400000000001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17.468800000000002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17.299200000000003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17.1296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16.96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16.790400000000002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16.620799999999999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16.4512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16.281600000000001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16.111999999999998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15.942399999999999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15.772800000000002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15.603200000000001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15.433600000000002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15.264000000000001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36" priority="9">
      <formula>F57&gt;0</formula>
    </cfRule>
    <cfRule type="expression" dxfId="2135" priority="10">
      <formula>F57&lt;0</formula>
    </cfRule>
  </conditionalFormatting>
  <conditionalFormatting sqref="Q7">
    <cfRule type="expression" dxfId="2134" priority="7">
      <formula>Q7&gt;0</formula>
    </cfRule>
    <cfRule type="expression" dxfId="2133" priority="8">
      <formula>Q7&lt;0</formula>
    </cfRule>
  </conditionalFormatting>
  <conditionalFormatting sqref="Q8">
    <cfRule type="expression" dxfId="2132" priority="5">
      <formula>Q8&gt;0</formula>
    </cfRule>
    <cfRule type="expression" dxfId="2131" priority="6">
      <formula>Q8&lt;0</formula>
    </cfRule>
  </conditionalFormatting>
  <conditionalFormatting sqref="F25:F56">
    <cfRule type="expression" dxfId="2130" priority="3">
      <formula>F25&gt;0</formula>
    </cfRule>
    <cfRule type="expression" dxfId="2129" priority="4">
      <formula>F25&lt;0</formula>
    </cfRule>
  </conditionalFormatting>
  <conditionalFormatting sqref="H25:H56">
    <cfRule type="expression" dxfId="2128" priority="1">
      <formula>H25&gt;0</formula>
    </cfRule>
    <cfRule type="expression" dxfId="212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71.08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71.08</v>
      </c>
      <c r="R4" s="475">
        <v>-7.3000000000000001E-3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78.188000000000002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77.477200000000011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76.766400000000004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76.055599999999998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75.344800000000006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74.634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73.923199999999994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73.212400000000002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72.501599999999996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71.790800000000004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71.08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70.369199999999992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69.6584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68.947599999999994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68.236800000000002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67.525999999999996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66.81519999999999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66.104399999999998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65.393600000000006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64.6828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63.972000000000001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26" priority="15">
      <formula>F57&gt;0</formula>
    </cfRule>
    <cfRule type="expression" dxfId="2125" priority="16">
      <formula>F57&lt;0</formula>
    </cfRule>
  </conditionalFormatting>
  <conditionalFormatting sqref="Q7">
    <cfRule type="expression" dxfId="2124" priority="13">
      <formula>Q7&gt;0</formula>
    </cfRule>
    <cfRule type="expression" dxfId="2123" priority="14">
      <formula>Q7&lt;0</formula>
    </cfRule>
  </conditionalFormatting>
  <conditionalFormatting sqref="Q8">
    <cfRule type="expression" dxfId="2122" priority="11">
      <formula>Q8&gt;0</formula>
    </cfRule>
    <cfRule type="expression" dxfId="2121" priority="12">
      <formula>Q8&lt;0</formula>
    </cfRule>
  </conditionalFormatting>
  <conditionalFormatting sqref="F25:F56">
    <cfRule type="expression" dxfId="2120" priority="9">
      <formula>F25&gt;0</formula>
    </cfRule>
    <cfRule type="expression" dxfId="2119" priority="10">
      <formula>F25&lt;0</formula>
    </cfRule>
  </conditionalFormatting>
  <conditionalFormatting sqref="H25:H56">
    <cfRule type="expression" dxfId="2118" priority="7">
      <formula>H25&gt;0</formula>
    </cfRule>
    <cfRule type="expression" dxfId="2117" priority="8">
      <formula>H25&lt;0</formula>
    </cfRule>
  </conditionalFormatting>
  <conditionalFormatting sqref="M58">
    <cfRule type="expression" dxfId="2116" priority="5">
      <formula>M58&gt;0</formula>
    </cfRule>
    <cfRule type="expression" dxfId="2115" priority="6">
      <formula>M58&lt;0</formula>
    </cfRule>
  </conditionalFormatting>
  <conditionalFormatting sqref="F84:F115">
    <cfRule type="expression" dxfId="2114" priority="3">
      <formula>F84&gt;0</formula>
    </cfRule>
    <cfRule type="expression" dxfId="2113" priority="4">
      <formula>F84&lt;0</formula>
    </cfRule>
  </conditionalFormatting>
  <conditionalFormatting sqref="H84:H115">
    <cfRule type="expression" dxfId="2112" priority="1">
      <formula>H84&gt;0</formula>
    </cfRule>
    <cfRule type="expression" dxfId="211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248.83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248.83</v>
      </c>
      <c r="R4" s="495">
        <v>-9.5999999999999992E-3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273.71300000000002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271.22470000000004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268.7364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266.24810000000002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263.75980000000004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261.2715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258.78320000000002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256.29490000000004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253.8066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251.31830000000002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248.83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246.3417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243.85340000000002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241.36510000000001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238.8768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236.38849999999999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233.90020000000001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231.41190000000003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228.92360000000002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226.43530000000001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223.947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0" priority="21">
      <formula>F47&gt;0</formula>
    </cfRule>
    <cfRule type="expression" dxfId="2109" priority="22">
      <formula>F47&lt;0</formula>
    </cfRule>
  </conditionalFormatting>
  <conditionalFormatting sqref="Q7">
    <cfRule type="expression" dxfId="2108" priority="19">
      <formula>Q7&gt;0</formula>
    </cfRule>
    <cfRule type="expression" dxfId="2107" priority="20">
      <formula>Q7&lt;0</formula>
    </cfRule>
  </conditionalFormatting>
  <conditionalFormatting sqref="Q8">
    <cfRule type="expression" dxfId="2106" priority="17">
      <formula>Q8&gt;0</formula>
    </cfRule>
    <cfRule type="expression" dxfId="2105" priority="18">
      <formula>Q8&lt;0</formula>
    </cfRule>
  </conditionalFormatting>
  <conditionalFormatting sqref="F25:F46">
    <cfRule type="expression" dxfId="2104" priority="15">
      <formula>F25&gt;0</formula>
    </cfRule>
    <cfRule type="expression" dxfId="2103" priority="16">
      <formula>F25&lt;0</formula>
    </cfRule>
  </conditionalFormatting>
  <conditionalFormatting sqref="H25:H46">
    <cfRule type="expression" dxfId="2102" priority="13">
      <formula>H25&gt;0</formula>
    </cfRule>
    <cfRule type="expression" dxfId="2101" priority="14">
      <formula>H25&lt;0</formula>
    </cfRule>
  </conditionalFormatting>
  <conditionalFormatting sqref="F89:F110">
    <cfRule type="expression" dxfId="2100" priority="11">
      <formula>F89&gt;0</formula>
    </cfRule>
    <cfRule type="expression" dxfId="2099" priority="12">
      <formula>F89&lt;0</formula>
    </cfRule>
  </conditionalFormatting>
  <conditionalFormatting sqref="H89:H110">
    <cfRule type="expression" dxfId="2098" priority="9">
      <formula>H89&gt;0</formula>
    </cfRule>
    <cfRule type="expression" dxfId="2097" priority="10">
      <formula>H89&lt;0</formula>
    </cfRule>
  </conditionalFormatting>
  <conditionalFormatting sqref="Q10">
    <cfRule type="expression" dxfId="2096" priority="7">
      <formula>Q10&gt;0</formula>
    </cfRule>
    <cfRule type="expression" dxfId="2095" priority="8">
      <formula>Q10&lt;0</formula>
    </cfRule>
  </conditionalFormatting>
  <conditionalFormatting sqref="J25:J38">
    <cfRule type="expression" dxfId="2094" priority="5">
      <formula>J25&gt;0</formula>
    </cfRule>
    <cfRule type="expression" dxfId="2093" priority="6">
      <formula>J25&lt;0</formula>
    </cfRule>
  </conditionalFormatting>
  <conditionalFormatting sqref="K25:K38">
    <cfRule type="expression" dxfId="2092" priority="3">
      <formula>K25&gt;0</formula>
    </cfRule>
    <cfRule type="expression" dxfId="2091" priority="4">
      <formula>K25&lt;0</formula>
    </cfRule>
  </conditionalFormatting>
  <conditionalFormatting sqref="L25:L38">
    <cfRule type="expression" dxfId="2090" priority="1">
      <formula>L25&gt;0</formula>
    </cfRule>
    <cfRule type="expression" dxfId="208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4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39" t="s">
        <v>677</v>
      </c>
      <c r="W2" s="839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5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8.08842499999996</v>
      </c>
      <c r="U3" s="121">
        <v>42866</v>
      </c>
      <c r="V3" s="839" t="s">
        <v>678</v>
      </c>
      <c r="W3" s="839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19.919899999999998</v>
      </c>
      <c r="R4" s="475">
        <v>-5.4100000000000002E-2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39839.799999999996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16176.84999999992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38278.521000001703</v>
      </c>
      <c r="R7" s="29">
        <v>43276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23662.950000000077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1.4627662369373637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1.0040211045236173E-2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31.618888888888886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5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5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5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5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5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5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24.302277999999998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24.103078999999997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23.903879999999997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23.704680999999997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23.505481999999997</v>
      </c>
      <c r="U28" s="825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23.306282999999997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23.107083999999997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22.907884999999997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22.708685999999997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22.509486999999996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22.310288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22.111089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21.91189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21.712691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21.513491999999999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21.314292999999999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21.115093999999999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20.915894999999999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20.716695999999999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20.517496999999999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20.318297999999999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20.119098999999999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19.919899999999998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19.720700999999998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19.521501999999998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19.322302999999998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19.123103999999998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18.923904999999998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18.724705999999998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18.525507000000001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18.326308000000001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18.127109000000001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17.927910000000001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17.728711000000001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17.529512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17.330312999999997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17.131113999999997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16.931914999999996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3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49" t="s">
        <v>1140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49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49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5"/>
        <v>4010</v>
      </c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25300</v>
      </c>
      <c r="D90" s="18"/>
      <c r="E90" s="18"/>
      <c r="F90" s="18">
        <f>SUM(F2:F89)</f>
        <v>401575.05</v>
      </c>
      <c r="G90" s="14"/>
      <c r="H90" s="71">
        <f>SUM(H2:H89)</f>
        <v>23300</v>
      </c>
      <c r="I90" s="79"/>
      <c r="J90" s="18"/>
      <c r="K90" s="18">
        <f>SUM(K2:K89)</f>
        <v>383684.95000000007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23300</v>
      </c>
      <c r="D91" s="343"/>
      <c r="E91" s="343"/>
      <c r="F91" s="344">
        <f>SumByColor($A$91, F2:F89)</f>
        <v>360831</v>
      </c>
      <c r="G91" s="343"/>
      <c r="H91" s="343">
        <f>SumByColor($A$91, H2:H89)</f>
        <v>23300</v>
      </c>
      <c r="I91" s="343"/>
      <c r="J91" s="344"/>
      <c r="K91" s="344">
        <f>SumByColor($A$91, K2:K89)</f>
        <v>383692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2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6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6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6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7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7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7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0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0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9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9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1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1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1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0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1">
        <v>5000</v>
      </c>
      <c r="D196" s="812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1">
        <v>5000</v>
      </c>
      <c r="D202" s="812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1">
        <v>5000</v>
      </c>
      <c r="D206" s="812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9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:F230" si="138">C229*(E229-D229)</f>
        <v>25741.079999999998</v>
      </c>
      <c r="G229" s="39">
        <f t="shared" ref="G229:G230" si="139">D229*C229</f>
        <v>12166.92</v>
      </c>
      <c r="H229" s="222">
        <f t="shared" ref="H229:H230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A230">
        <v>0</v>
      </c>
      <c r="B230" s="150">
        <v>43272</v>
      </c>
      <c r="C230" s="10">
        <v>2000</v>
      </c>
      <c r="D230" s="233">
        <v>8.0879999999999992</v>
      </c>
      <c r="E230" s="39">
        <v>19.920000000000002</v>
      </c>
      <c r="F230" s="39">
        <f t="shared" si="138"/>
        <v>23664.000000000004</v>
      </c>
      <c r="G230" s="39">
        <f t="shared" si="139"/>
        <v>16175.999999999998</v>
      </c>
      <c r="H230" s="222">
        <f t="shared" si="140"/>
        <v>1.4629080118694366</v>
      </c>
      <c r="I230" s="39"/>
      <c r="J230" s="39"/>
      <c r="K230" s="39">
        <v>38279</v>
      </c>
      <c r="L230" s="39"/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41">IF(C239=0, 0,D239*C239)</f>
        <v>68120</v>
      </c>
      <c r="H239" s="365">
        <f t="shared" ref="H239:H245" si="142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41"/>
        <v>0</v>
      </c>
      <c r="H240" s="365" t="str">
        <f t="shared" si="142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41"/>
        <v>0</v>
      </c>
      <c r="H241" s="365" t="str">
        <f t="shared" si="142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41"/>
        <v>75600</v>
      </c>
      <c r="H242" s="365">
        <f t="shared" si="142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41"/>
        <v>0</v>
      </c>
      <c r="H243" s="365" t="str">
        <f t="shared" si="142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41"/>
        <v>82367.28</v>
      </c>
      <c r="H244" s="365">
        <f t="shared" si="142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41"/>
        <v>0</v>
      </c>
      <c r="H245" s="365" t="str">
        <f t="shared" si="142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3">C247*(E247-D247)</f>
        <v>-29017.579999999998</v>
      </c>
      <c r="G247" s="363">
        <f t="shared" ref="G247:G276" si="144">D247*C247</f>
        <v>91417.900000000009</v>
      </c>
      <c r="H247" s="364">
        <f t="shared" ref="H247:H276" si="145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3"/>
        <v>-31836.35999999999</v>
      </c>
      <c r="G248" s="363">
        <f t="shared" si="144"/>
        <v>101483.62</v>
      </c>
      <c r="H248" s="364">
        <f t="shared" si="145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3"/>
        <v>-34009.06</v>
      </c>
      <c r="G249" s="363">
        <f t="shared" si="144"/>
        <v>109418.42</v>
      </c>
      <c r="H249" s="364">
        <f t="shared" si="145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3"/>
        <v>-34008.920000000006</v>
      </c>
      <c r="G250" s="363">
        <f t="shared" si="144"/>
        <v>101358.28000000001</v>
      </c>
      <c r="H250" s="364">
        <f t="shared" si="145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3"/>
        <v>-39575.879999999997</v>
      </c>
      <c r="G251" s="363">
        <f t="shared" si="144"/>
        <v>108716.71999999999</v>
      </c>
      <c r="H251" s="364">
        <f t="shared" si="145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3"/>
        <v>-38892.919999999991</v>
      </c>
      <c r="G252" s="363">
        <f t="shared" si="144"/>
        <v>110180.68</v>
      </c>
      <c r="H252" s="364">
        <f t="shared" si="145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3"/>
        <v>-39649.22</v>
      </c>
      <c r="G253" s="363">
        <f t="shared" si="144"/>
        <v>101232.94</v>
      </c>
      <c r="H253" s="364">
        <f t="shared" si="145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3"/>
        <v>-41303.94</v>
      </c>
      <c r="G254" s="363">
        <f t="shared" si="144"/>
        <v>94046.46</v>
      </c>
      <c r="H254" s="364">
        <f t="shared" si="145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3"/>
        <v>-42699.159999999996</v>
      </c>
      <c r="G255" s="363">
        <f t="shared" si="144"/>
        <v>101024.04</v>
      </c>
      <c r="H255" s="364">
        <f t="shared" si="145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3"/>
        <v>-47715.600000000006</v>
      </c>
      <c r="G256" s="363">
        <f t="shared" si="144"/>
        <v>107500.44</v>
      </c>
      <c r="H256" s="364">
        <f t="shared" si="145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3"/>
        <v>-46809.119999999995</v>
      </c>
      <c r="G257" s="363">
        <f t="shared" si="144"/>
        <v>113864.21999999999</v>
      </c>
      <c r="H257" s="364">
        <f t="shared" si="145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3"/>
        <v>-47694.16</v>
      </c>
      <c r="G258" s="363">
        <f t="shared" si="144"/>
        <v>126525.44</v>
      </c>
      <c r="H258" s="364">
        <f t="shared" si="145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3"/>
        <v>-48128</v>
      </c>
      <c r="G259" s="363">
        <f t="shared" si="144"/>
        <v>129280</v>
      </c>
      <c r="H259" s="364">
        <f t="shared" si="145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3"/>
        <v>-48155.4</v>
      </c>
      <c r="G260" s="363">
        <f t="shared" si="144"/>
        <v>113708.88</v>
      </c>
      <c r="H260" s="364">
        <f t="shared" si="145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3"/>
        <v>-42239.579999999994</v>
      </c>
      <c r="G261" s="363">
        <f t="shared" si="144"/>
        <v>100564.46</v>
      </c>
      <c r="H261" s="364">
        <f t="shared" si="145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3"/>
        <v>-42072.46</v>
      </c>
      <c r="G262" s="363">
        <f t="shared" si="144"/>
        <v>100397.34000000001</v>
      </c>
      <c r="H262" s="364">
        <f t="shared" si="145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3"/>
        <v>-45543.96</v>
      </c>
      <c r="G263" s="363">
        <f t="shared" si="144"/>
        <v>132958.98000000001</v>
      </c>
      <c r="H263" s="364">
        <f t="shared" si="145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3"/>
        <v>-45906.62000000001</v>
      </c>
      <c r="G264" s="363">
        <f t="shared" si="144"/>
        <v>158980.96</v>
      </c>
      <c r="H264" s="364">
        <f t="shared" si="145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3"/>
        <v>-51777.299999999996</v>
      </c>
      <c r="G265" s="363">
        <f t="shared" si="144"/>
        <v>171590.94</v>
      </c>
      <c r="H265" s="365">
        <f t="shared" si="145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3"/>
        <v>-49664.193999999989</v>
      </c>
      <c r="G266" s="363">
        <f t="shared" si="144"/>
        <v>158920.21399999998</v>
      </c>
      <c r="H266" s="365">
        <f t="shared" si="145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3"/>
        <v>-47987.500000000015</v>
      </c>
      <c r="G267" s="363">
        <f t="shared" si="144"/>
        <v>145958.78</v>
      </c>
      <c r="H267" s="365">
        <f t="shared" si="145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3"/>
        <v>-47702.966000000015</v>
      </c>
      <c r="G268" s="363">
        <f t="shared" si="144"/>
        <v>158434.24600000001</v>
      </c>
      <c r="H268" s="365">
        <f t="shared" si="145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3"/>
        <v>-60971.399999999987</v>
      </c>
      <c r="G269" s="363">
        <f t="shared" si="144"/>
        <v>170139.24</v>
      </c>
      <c r="H269" s="365">
        <f t="shared" si="145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3"/>
        <v>-77656.859999999986</v>
      </c>
      <c r="G270" s="363">
        <f t="shared" si="144"/>
        <v>166354.54</v>
      </c>
      <c r="H270" s="365">
        <f t="shared" si="145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3"/>
        <v>-85359.959999999992</v>
      </c>
      <c r="G271" s="363">
        <f t="shared" si="144"/>
        <v>169945.68</v>
      </c>
      <c r="H271" s="365">
        <f t="shared" si="145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3"/>
        <v>-100883.47199999999</v>
      </c>
      <c r="G272" s="363">
        <f t="shared" si="144"/>
        <v>169887.61199999999</v>
      </c>
      <c r="H272" s="364">
        <f t="shared" si="145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3"/>
        <v>-97651.02</v>
      </c>
      <c r="G273" s="363">
        <f t="shared" si="144"/>
        <v>169848.9</v>
      </c>
      <c r="H273" s="364">
        <f t="shared" si="145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3"/>
        <v>-97231.731999999989</v>
      </c>
      <c r="G274" s="363">
        <f t="shared" si="144"/>
        <v>165974.95199999999</v>
      </c>
      <c r="H274" s="364">
        <f t="shared" si="145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3"/>
        <v>-97234.865999999995</v>
      </c>
      <c r="G275" s="363">
        <f t="shared" si="144"/>
        <v>169723.08599999998</v>
      </c>
      <c r="H275" s="364">
        <f t="shared" si="145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3"/>
        <v>-104373.632</v>
      </c>
      <c r="G276" s="363">
        <f t="shared" si="144"/>
        <v>197776.17199999999</v>
      </c>
      <c r="H276" s="364">
        <f t="shared" si="145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3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3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6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6"/>
        <v>-94166.28</v>
      </c>
      <c r="G280" s="363">
        <f t="shared" ref="G280:G287" si="147">IF(C280=0, 0,D280*C280)</f>
        <v>165387.56</v>
      </c>
      <c r="H280" s="364">
        <f t="shared" ref="H280:H287" si="148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6"/>
        <v>-91969.787999999986</v>
      </c>
      <c r="G281" s="363">
        <f t="shared" si="147"/>
        <v>157393.788</v>
      </c>
      <c r="H281" s="364">
        <f t="shared" si="148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6"/>
        <v>-91154.7</v>
      </c>
      <c r="G282" s="363">
        <f t="shared" si="147"/>
        <v>145246.5</v>
      </c>
      <c r="H282" s="364">
        <f t="shared" si="148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6"/>
        <v>-92238.461999999985</v>
      </c>
      <c r="G283" s="363">
        <f t="shared" si="147"/>
        <v>161141.78199999998</v>
      </c>
      <c r="H283" s="364">
        <f t="shared" si="148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6"/>
        <v>-89571.54800000001</v>
      </c>
      <c r="G284" s="363">
        <f t="shared" si="147"/>
        <v>152607.92800000001</v>
      </c>
      <c r="H284" s="364">
        <f t="shared" si="148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6"/>
        <v>-89550.534</v>
      </c>
      <c r="G285" s="363">
        <f t="shared" si="147"/>
        <v>169006.91400000002</v>
      </c>
      <c r="H285" s="364">
        <f t="shared" si="148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6"/>
        <v>-89678.238000000012</v>
      </c>
      <c r="G286" s="363">
        <f t="shared" si="147"/>
        <v>165029.61800000002</v>
      </c>
      <c r="H286" s="364">
        <f t="shared" si="148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6"/>
        <v>-89511.821999999986</v>
      </c>
      <c r="G287" s="363">
        <f t="shared" si="147"/>
        <v>168968.20199999999</v>
      </c>
      <c r="H287" s="364">
        <f t="shared" si="148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9">C288*(E288-D288)</f>
        <v>-89632.347999999984</v>
      </c>
      <c r="G288" s="363">
        <f t="shared" ref="G288:G299" si="150">IF(C288=0, 0,D288*C288)</f>
        <v>164983.728</v>
      </c>
      <c r="H288" s="364">
        <f t="shared" ref="H288:H339" si="151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9"/>
        <v>-93372.971999999994</v>
      </c>
      <c r="G289" s="363">
        <f t="shared" si="150"/>
        <v>172761.372</v>
      </c>
      <c r="H289" s="364">
        <f t="shared" si="151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9"/>
        <v>-91747.44</v>
      </c>
      <c r="G290" s="363">
        <f t="shared" si="150"/>
        <v>168784.32</v>
      </c>
      <c r="H290" s="364">
        <f t="shared" si="151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9"/>
        <v>-80757.467999999993</v>
      </c>
      <c r="G291" s="363">
        <f t="shared" si="150"/>
        <v>159727.26799999998</v>
      </c>
      <c r="H291" s="365">
        <f t="shared" si="151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9"/>
        <v>-72386.955999999976</v>
      </c>
      <c r="G292" s="363">
        <f t="shared" si="150"/>
        <v>164888.61599999998</v>
      </c>
      <c r="H292" s="365">
        <f t="shared" si="151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9"/>
        <v>-62830.615999999987</v>
      </c>
      <c r="G293" s="363">
        <f t="shared" si="150"/>
        <v>164888.61599999998</v>
      </c>
      <c r="H293" s="365">
        <f t="shared" si="151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9"/>
        <v>-66133.584000000003</v>
      </c>
      <c r="G294" s="363">
        <f t="shared" si="150"/>
        <v>164387.60399999999</v>
      </c>
      <c r="H294" s="365">
        <f t="shared" si="151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9"/>
        <v>-61160.576000000008</v>
      </c>
      <c r="G295" s="363">
        <f t="shared" si="150"/>
        <v>164331.93599999999</v>
      </c>
      <c r="H295" s="365">
        <f t="shared" si="151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9"/>
        <v>-58033.889999999992</v>
      </c>
      <c r="G296" s="363">
        <f t="shared" si="150"/>
        <v>164266.99</v>
      </c>
      <c r="H296" s="365">
        <f t="shared" si="151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9"/>
        <v>-56328.439999999988</v>
      </c>
      <c r="G297" s="363">
        <f t="shared" si="150"/>
        <v>148531.07999999999</v>
      </c>
      <c r="H297" s="365">
        <f t="shared" si="151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9"/>
        <v>-57894.720000000016</v>
      </c>
      <c r="G298" s="363">
        <f t="shared" si="150"/>
        <v>163942.26</v>
      </c>
      <c r="H298" s="364">
        <f t="shared" si="151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9"/>
        <v>-58904.104000000007</v>
      </c>
      <c r="G299" s="363">
        <f t="shared" si="150"/>
        <v>167796.78400000001</v>
      </c>
      <c r="H299" s="364">
        <f t="shared" si="151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52">C300*(E300-D300)</f>
        <v>-69928.587000000014</v>
      </c>
      <c r="G300" s="363">
        <f t="shared" ref="G300:G339" si="153">IF(C300=0, 0,D300*C300)</f>
        <v>206559.20699999999</v>
      </c>
      <c r="H300" s="364">
        <f t="shared" si="151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52"/>
        <v>-66302.234199999992</v>
      </c>
      <c r="G301" s="363">
        <f t="shared" si="153"/>
        <v>185059.5742</v>
      </c>
      <c r="H301" s="364">
        <f t="shared" si="151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52"/>
        <v>-59729.712599999977</v>
      </c>
      <c r="G302" s="363">
        <f t="shared" si="153"/>
        <v>167542.63259999998</v>
      </c>
      <c r="H302" s="364">
        <f t="shared" si="151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52"/>
        <v>-65233.308000000005</v>
      </c>
      <c r="G303" s="363">
        <f t="shared" si="153"/>
        <v>188202.64799999999</v>
      </c>
      <c r="H303" s="364">
        <f t="shared" si="151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52"/>
        <v>-64902.603600000009</v>
      </c>
      <c r="G304" s="363">
        <f t="shared" si="153"/>
        <v>167102.28360000002</v>
      </c>
      <c r="H304" s="364">
        <f t="shared" si="151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52"/>
        <v>-66452.265800000008</v>
      </c>
      <c r="G305" s="363">
        <f t="shared" si="153"/>
        <v>168143.46580000001</v>
      </c>
      <c r="H305" s="364">
        <f t="shared" si="151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52"/>
        <v>-64191.270599999982</v>
      </c>
      <c r="G306" s="363">
        <f t="shared" si="153"/>
        <v>167068.4106</v>
      </c>
      <c r="H306" s="364">
        <f t="shared" si="151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52"/>
        <v>-53072.044600000016</v>
      </c>
      <c r="G307" s="363">
        <f t="shared" si="153"/>
        <v>155298.88460000002</v>
      </c>
      <c r="H307" s="364">
        <f t="shared" si="151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52"/>
        <v>-54016.789200000007</v>
      </c>
      <c r="G308" s="363">
        <f t="shared" si="153"/>
        <v>166959.04920000001</v>
      </c>
      <c r="H308" s="364">
        <f t="shared" si="151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52"/>
        <v>-40694.080000000002</v>
      </c>
      <c r="G309" s="363">
        <f t="shared" si="153"/>
        <v>148852.48000000001</v>
      </c>
      <c r="H309" s="364">
        <f t="shared" si="151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52"/>
        <v>-41622.116400000006</v>
      </c>
      <c r="G310" s="363">
        <f t="shared" si="153"/>
        <v>161235.47640000001</v>
      </c>
      <c r="H310" s="364">
        <f t="shared" si="151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52"/>
        <v>-39713.673000000003</v>
      </c>
      <c r="G311" s="363">
        <f t="shared" si="153"/>
        <v>166592.253</v>
      </c>
      <c r="H311" s="364">
        <f t="shared" si="151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52"/>
        <v>-39679.2474</v>
      </c>
      <c r="G312" s="363">
        <f t="shared" si="153"/>
        <v>160002.82739999998</v>
      </c>
      <c r="H312" s="364">
        <f t="shared" si="151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52"/>
        <v>-40600.177800000019</v>
      </c>
      <c r="G313" s="363">
        <f t="shared" si="153"/>
        <v>166510.9578</v>
      </c>
      <c r="H313" s="364">
        <f t="shared" si="151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52"/>
        <v>-37192.92720000002</v>
      </c>
      <c r="G314" s="363">
        <f t="shared" si="153"/>
        <v>159811.00720000002</v>
      </c>
      <c r="H314" s="364">
        <f t="shared" si="151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52"/>
        <v>-28198.487200000018</v>
      </c>
      <c r="G315" s="363">
        <f t="shared" si="153"/>
        <v>159811.00720000002</v>
      </c>
      <c r="H315" s="364">
        <f t="shared" si="151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52"/>
        <v>-32939.072999999997</v>
      </c>
      <c r="G316" s="363">
        <f t="shared" si="153"/>
        <v>166785.81299999999</v>
      </c>
      <c r="H316" s="364">
        <f t="shared" si="151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52"/>
        <v>-27080.606799999998</v>
      </c>
      <c r="G317" s="363">
        <f t="shared" si="153"/>
        <v>159610.92679999999</v>
      </c>
      <c r="H317" s="365">
        <f t="shared" si="151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52"/>
        <v>-23278.161400000005</v>
      </c>
      <c r="G318" s="363">
        <f t="shared" si="153"/>
        <v>159479.6814</v>
      </c>
      <c r="H318" s="365">
        <f t="shared" si="151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52"/>
        <v>-27860.058600000004</v>
      </c>
      <c r="G319" s="363">
        <f t="shared" si="153"/>
        <v>166739.35860000001</v>
      </c>
      <c r="H319" s="365">
        <f t="shared" si="151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52"/>
        <v>-29897.277600000016</v>
      </c>
      <c r="G320" s="363">
        <f t="shared" si="153"/>
        <v>166260.29760000002</v>
      </c>
      <c r="H320" s="365">
        <f t="shared" si="151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52"/>
        <v>-34709.179199999977</v>
      </c>
      <c r="G321" s="363">
        <f t="shared" si="153"/>
        <v>165846.07919999998</v>
      </c>
      <c r="H321" s="365">
        <f t="shared" si="151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52"/>
        <v>-41926.063800000004</v>
      </c>
      <c r="G322" s="363">
        <f t="shared" si="153"/>
        <v>165707.6838</v>
      </c>
      <c r="H322" s="365">
        <f t="shared" si="151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52"/>
        <v>-48426.330400000006</v>
      </c>
      <c r="G323" s="363">
        <f t="shared" si="153"/>
        <v>190547.59040000002</v>
      </c>
      <c r="H323" s="365">
        <f t="shared" si="151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52"/>
        <v>-48374.515200000002</v>
      </c>
      <c r="G324" s="363">
        <f t="shared" si="153"/>
        <v>165187.97520000002</v>
      </c>
      <c r="H324" s="364">
        <f t="shared" si="151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52"/>
        <v>-54432.172800000015</v>
      </c>
      <c r="G325" s="363">
        <f t="shared" si="153"/>
        <v>176588.49280000001</v>
      </c>
      <c r="H325" s="364">
        <f t="shared" si="151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52"/>
        <v>-49378.123800000016</v>
      </c>
      <c r="G326" s="363">
        <f t="shared" si="153"/>
        <v>164933.44380000001</v>
      </c>
      <c r="H326" s="364">
        <f t="shared" si="151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52"/>
        <v>-45614.280400000011</v>
      </c>
      <c r="G327" s="363">
        <f t="shared" si="153"/>
        <v>177274.02040000001</v>
      </c>
      <c r="H327" s="364">
        <f t="shared" si="151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52"/>
        <v>-45519.5052</v>
      </c>
      <c r="G328" s="363">
        <f t="shared" si="153"/>
        <v>164849.2452</v>
      </c>
      <c r="H328" s="364">
        <f t="shared" si="151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52"/>
        <v>-45770.165399999983</v>
      </c>
      <c r="G329" s="363">
        <f t="shared" si="153"/>
        <v>164809.56539999999</v>
      </c>
      <c r="H329" s="364">
        <f t="shared" si="151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52"/>
        <v>-41109.240599999997</v>
      </c>
      <c r="G330" s="363">
        <f t="shared" si="153"/>
        <v>164794.08059999999</v>
      </c>
      <c r="H330" s="364">
        <f t="shared" si="151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52"/>
        <v>-37211.283199999991</v>
      </c>
      <c r="G331" s="363">
        <f t="shared" si="153"/>
        <v>158269.10319999998</v>
      </c>
      <c r="H331" s="364">
        <f t="shared" si="151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52"/>
        <v>-38770.067999999999</v>
      </c>
      <c r="G332" s="363">
        <f t="shared" si="153"/>
        <v>164777.628</v>
      </c>
      <c r="H332" s="364">
        <f t="shared" si="151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52"/>
        <v>-33653.890400000018</v>
      </c>
      <c r="G333" s="363">
        <f t="shared" si="153"/>
        <v>157924.0104</v>
      </c>
      <c r="H333" s="364">
        <f t="shared" si="151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52"/>
        <v>-37103.516399999986</v>
      </c>
      <c r="G334" s="363">
        <f t="shared" si="153"/>
        <v>164562.77639999997</v>
      </c>
      <c r="H334" s="364">
        <f t="shared" si="151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52"/>
        <v>-39676.8966</v>
      </c>
      <c r="G335" s="363">
        <f t="shared" si="153"/>
        <v>164523.09660000002</v>
      </c>
      <c r="H335" s="364">
        <f t="shared" si="151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52"/>
        <v>-35572.456799999993</v>
      </c>
      <c r="G336" s="363">
        <f t="shared" si="153"/>
        <v>164483.41680000001</v>
      </c>
      <c r="H336" s="364">
        <f t="shared" si="151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52"/>
        <v>-29514.401999999984</v>
      </c>
      <c r="G337" s="363">
        <f t="shared" si="153"/>
        <v>143679.28200000001</v>
      </c>
      <c r="H337" s="364">
        <f t="shared" si="151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52"/>
        <v>-24105.848799999996</v>
      </c>
      <c r="G338" s="363">
        <f t="shared" si="153"/>
        <v>136358.20879999999</v>
      </c>
      <c r="H338" s="364">
        <f t="shared" si="151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52"/>
        <v>-24823.50120000001</v>
      </c>
      <c r="G339" s="363">
        <f t="shared" si="153"/>
        <v>143649.8412</v>
      </c>
      <c r="H339" s="364">
        <f t="shared" si="151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4">C340*(E340-D340)</f>
        <v>-33713.287800000006</v>
      </c>
      <c r="G340" s="363">
        <f t="shared" ref="G340:G348" si="155">IF(C340=0, 0,D340*C340)</f>
        <v>154198.0478</v>
      </c>
      <c r="H340" s="364">
        <f t="shared" ref="H340:H348" si="156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4"/>
        <v>-34191.285600000003</v>
      </c>
      <c r="G341" s="363">
        <f t="shared" si="155"/>
        <v>158702.04560000001</v>
      </c>
      <c r="H341" s="364">
        <f t="shared" si="156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4"/>
        <v>-33706.974000000009</v>
      </c>
      <c r="G342" s="363">
        <f t="shared" si="155"/>
        <v>158217.734</v>
      </c>
      <c r="H342" s="364">
        <f t="shared" si="156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4"/>
        <v>-35317.9254</v>
      </c>
      <c r="G343" s="363">
        <f t="shared" si="155"/>
        <v>163357.86540000001</v>
      </c>
      <c r="H343" s="364">
        <f t="shared" si="156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4"/>
        <v>-36815.103999999985</v>
      </c>
      <c r="G344" s="363">
        <f t="shared" si="155"/>
        <v>157985.78399999999</v>
      </c>
      <c r="H344" s="364">
        <f t="shared" si="156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4"/>
        <v>-40329.610399999998</v>
      </c>
      <c r="G345" s="363">
        <f t="shared" si="155"/>
        <v>157881.87039999999</v>
      </c>
      <c r="H345" s="364">
        <f t="shared" si="156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4"/>
        <v>-35684.1158</v>
      </c>
      <c r="G346" s="363">
        <f t="shared" si="155"/>
        <v>157782.59580000001</v>
      </c>
      <c r="H346" s="364">
        <f t="shared" si="156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4"/>
        <v>-23709.664000000008</v>
      </c>
      <c r="G347" s="363">
        <f t="shared" si="155"/>
        <v>134887.10400000002</v>
      </c>
      <c r="H347" s="365">
        <f t="shared" si="156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4"/>
        <v>-19054.279999999995</v>
      </c>
      <c r="G348" s="363">
        <f t="shared" si="155"/>
        <v>121666.28</v>
      </c>
      <c r="H348" s="365">
        <f t="shared" si="156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7">C349*(E349-D349)</f>
        <v>-21366.37</v>
      </c>
      <c r="G349" s="363">
        <f t="shared" ref="G349:G357" si="158">IF(C349=0, 0,D349*C349)</f>
        <v>129041.37</v>
      </c>
      <c r="H349" s="365">
        <f t="shared" ref="H349:H357" si="159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7"/>
        <v>-17585.480000000014</v>
      </c>
      <c r="G350" s="363">
        <f t="shared" si="158"/>
        <v>121421.48000000001</v>
      </c>
      <c r="H350" s="365">
        <f t="shared" si="159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7"/>
        <v>-23433.255999999998</v>
      </c>
      <c r="G351" s="363">
        <f t="shared" si="158"/>
        <v>134073.236</v>
      </c>
      <c r="H351" s="365">
        <f t="shared" si="159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7"/>
        <v>-21154.320000000003</v>
      </c>
      <c r="G352" s="363">
        <f t="shared" si="158"/>
        <v>138785.16</v>
      </c>
      <c r="H352" s="365">
        <f t="shared" si="159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7"/>
        <v>-29477.467400000005</v>
      </c>
      <c r="G353" s="363">
        <f t="shared" si="158"/>
        <v>152116.9474</v>
      </c>
      <c r="H353" s="365">
        <f t="shared" si="159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7"/>
        <v>-29453.938799999982</v>
      </c>
      <c r="G354" s="363">
        <f t="shared" si="158"/>
        <v>156191.41879999998</v>
      </c>
      <c r="H354" s="364">
        <f t="shared" si="159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7"/>
        <v>-19172.503200000017</v>
      </c>
      <c r="G355" s="363">
        <f t="shared" si="158"/>
        <v>140043.3432</v>
      </c>
      <c r="H355" s="364">
        <f t="shared" si="159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7"/>
        <v>-13448.017</v>
      </c>
      <c r="G356" s="363">
        <f t="shared" si="158"/>
        <v>132303.45699999999</v>
      </c>
      <c r="H356" s="364">
        <f t="shared" si="159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7"/>
        <v>-12142.820000000009</v>
      </c>
      <c r="G357" s="363">
        <f t="shared" si="158"/>
        <v>126387.82</v>
      </c>
      <c r="H357" s="364">
        <f t="shared" si="159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60">C358*(E358-D358)</f>
        <v>-11873.480000000014</v>
      </c>
      <c r="G358" s="363">
        <f t="shared" ref="G358:G379" si="161">IF(C358=0, 0,D358*C358)</f>
        <v>118633.48000000001</v>
      </c>
      <c r="H358" s="364">
        <f t="shared" ref="H358:H379" si="162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60"/>
        <v>-11929.199999999995</v>
      </c>
      <c r="G359" s="363">
        <f t="shared" si="161"/>
        <v>106009.2</v>
      </c>
      <c r="H359" s="364">
        <f t="shared" si="162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60"/>
        <v>-18473.284199999991</v>
      </c>
      <c r="G360" s="363">
        <f t="shared" si="161"/>
        <v>138853.4442</v>
      </c>
      <c r="H360" s="364">
        <f t="shared" si="162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60"/>
        <v>-18423.393999999993</v>
      </c>
      <c r="G361" s="363">
        <f t="shared" si="161"/>
        <v>146163.554</v>
      </c>
      <c r="H361" s="364">
        <f t="shared" si="162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60"/>
        <v>-17342.266799999998</v>
      </c>
      <c r="G362" s="363">
        <f t="shared" si="161"/>
        <v>138703.7868</v>
      </c>
      <c r="H362" s="364">
        <f t="shared" si="162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60"/>
        <v>-17312.610000000008</v>
      </c>
      <c r="G363" s="363">
        <f t="shared" si="161"/>
        <v>146094.13</v>
      </c>
      <c r="H363" s="364">
        <f t="shared" si="162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60"/>
        <v>-16618.370000000006</v>
      </c>
      <c r="G364" s="363">
        <f t="shared" si="161"/>
        <v>146094.13</v>
      </c>
      <c r="H364" s="364">
        <f t="shared" si="162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60"/>
        <v>-18614.310000000012</v>
      </c>
      <c r="G365" s="363">
        <f t="shared" si="161"/>
        <v>146094.13</v>
      </c>
      <c r="H365" s="364">
        <f t="shared" si="162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60"/>
        <v>-10717.330000000011</v>
      </c>
      <c r="G366" s="363">
        <f t="shared" si="161"/>
        <v>146094.13</v>
      </c>
      <c r="H366" s="364">
        <f t="shared" si="162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60"/>
        <v>-13335.061799999996</v>
      </c>
      <c r="G367" s="363">
        <f t="shared" si="161"/>
        <v>146939.08179999999</v>
      </c>
      <c r="H367" s="364">
        <f t="shared" si="162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60"/>
        <v>-14034.101799999982</v>
      </c>
      <c r="G368" s="363">
        <f t="shared" si="161"/>
        <v>146939.08179999999</v>
      </c>
      <c r="H368" s="364">
        <f t="shared" si="162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60"/>
        <v>-18125.222999999994</v>
      </c>
      <c r="G369" s="363">
        <f t="shared" si="161"/>
        <v>152910.723</v>
      </c>
      <c r="H369" s="364">
        <f t="shared" si="162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60"/>
        <v>-17204.112599999997</v>
      </c>
      <c r="G370" s="363">
        <f t="shared" si="161"/>
        <v>152812.03260000001</v>
      </c>
      <c r="H370" s="364">
        <f t="shared" si="162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60"/>
        <v>-21007.348200000015</v>
      </c>
      <c r="G371" s="363">
        <f t="shared" si="161"/>
        <v>152777.3082</v>
      </c>
      <c r="H371" s="364">
        <f t="shared" si="162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60"/>
        <v>-23836.109799999987</v>
      </c>
      <c r="G372" s="363">
        <f t="shared" si="161"/>
        <v>154748.68979999999</v>
      </c>
      <c r="H372" s="364">
        <f t="shared" si="162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60"/>
        <v>-28747.721799999992</v>
      </c>
      <c r="G373" s="363">
        <f t="shared" si="161"/>
        <v>157458.96179999999</v>
      </c>
      <c r="H373" s="364">
        <f t="shared" si="162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60"/>
        <v>-26852.387599999998</v>
      </c>
      <c r="G374" s="363">
        <f t="shared" si="161"/>
        <v>154703.22759999998</v>
      </c>
      <c r="H374" s="364">
        <f t="shared" si="162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60"/>
        <v>-32892.451199999996</v>
      </c>
      <c r="G375" s="363">
        <f t="shared" si="161"/>
        <v>157338.5912</v>
      </c>
      <c r="H375" s="364">
        <f t="shared" si="162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60"/>
        <v>-28045.401999999998</v>
      </c>
      <c r="G376" s="363">
        <f t="shared" si="161"/>
        <v>157325.32200000001</v>
      </c>
      <c r="H376" s="365">
        <f t="shared" si="162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60"/>
        <v>-28056.67200000001</v>
      </c>
      <c r="G377" s="363">
        <f t="shared" si="161"/>
        <v>154608.592</v>
      </c>
      <c r="H377" s="365">
        <f t="shared" si="162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60"/>
        <v>-34756.773799999995</v>
      </c>
      <c r="G378" s="363">
        <f t="shared" si="161"/>
        <v>157212.5338</v>
      </c>
      <c r="H378" s="365">
        <f t="shared" si="162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60"/>
        <v>-34901.771399999991</v>
      </c>
      <c r="G379" s="363">
        <f t="shared" si="161"/>
        <v>159747.97140000001</v>
      </c>
      <c r="H379" s="365">
        <f t="shared" si="162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3">C380*(E380-D380)</f>
        <v>-36344.291399999995</v>
      </c>
      <c r="G380" s="363">
        <f t="shared" ref="G380:G395" si="164">IF(C380=0, 0,D380*C380)</f>
        <v>166350.4914</v>
      </c>
      <c r="H380" s="365">
        <f t="shared" ref="H380:H395" si="165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3"/>
        <v>-29806.304399999986</v>
      </c>
      <c r="G381" s="363">
        <f t="shared" si="164"/>
        <v>159588.28439999997</v>
      </c>
      <c r="H381" s="365">
        <f t="shared" si="165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3"/>
        <v>-27362.67760000001</v>
      </c>
      <c r="G382" s="363">
        <f t="shared" si="164"/>
        <v>154100.15760000001</v>
      </c>
      <c r="H382" s="365">
        <f t="shared" si="165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3"/>
        <v>-25413.691800000004</v>
      </c>
      <c r="G383" s="363">
        <f t="shared" si="164"/>
        <v>152157.7518</v>
      </c>
      <c r="H383" s="364">
        <f t="shared" si="165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3"/>
        <v>-18660.303400000012</v>
      </c>
      <c r="G384" s="363">
        <f t="shared" si="164"/>
        <v>145445.88340000002</v>
      </c>
      <c r="H384" s="364">
        <f t="shared" si="165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3"/>
        <v>-16029.133799999994</v>
      </c>
      <c r="G385" s="363">
        <f t="shared" si="164"/>
        <v>145331.33379999999</v>
      </c>
      <c r="H385" s="364">
        <f t="shared" si="165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3"/>
        <v>-13680.976200000003</v>
      </c>
      <c r="G386" s="363">
        <f t="shared" si="164"/>
        <v>137741.23620000001</v>
      </c>
      <c r="H386" s="364">
        <f t="shared" si="165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3"/>
        <v>-9402.4621999999927</v>
      </c>
      <c r="G387" s="363">
        <f t="shared" si="164"/>
        <v>122097.06219999999</v>
      </c>
      <c r="H387" s="364">
        <f t="shared" si="165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3"/>
        <v>-2780.8000000000065</v>
      </c>
      <c r="G388" s="363">
        <f t="shared" si="164"/>
        <v>94520.8</v>
      </c>
      <c r="H388" s="364">
        <f t="shared" si="165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3"/>
        <v>-2111.0000000000005</v>
      </c>
      <c r="G389" s="363">
        <f t="shared" si="164"/>
        <v>86111</v>
      </c>
      <c r="H389" s="364">
        <f t="shared" si="165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3"/>
        <v>-7950.599999999994</v>
      </c>
      <c r="G390" s="363">
        <f t="shared" si="164"/>
        <v>101790.59999999999</v>
      </c>
      <c r="H390" s="364">
        <f t="shared" si="165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3"/>
        <v>-7870.8499999999922</v>
      </c>
      <c r="G391" s="363">
        <f t="shared" si="164"/>
        <v>109530.84999999999</v>
      </c>
      <c r="H391" s="364">
        <f t="shared" si="165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3"/>
        <v>-2961.0000000000055</v>
      </c>
      <c r="G392" s="363">
        <f t="shared" si="164"/>
        <v>101541</v>
      </c>
      <c r="H392" s="364">
        <f t="shared" si="165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3"/>
        <v>-3051.400000000001</v>
      </c>
      <c r="G393" s="363">
        <f t="shared" si="164"/>
        <v>93416.4</v>
      </c>
      <c r="H393" s="364">
        <f t="shared" si="165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3"/>
        <v>-3026.4999999999986</v>
      </c>
      <c r="G394" s="363">
        <f t="shared" si="164"/>
        <v>85176.5</v>
      </c>
      <c r="H394" s="364">
        <f t="shared" si="165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3"/>
        <v>-4876.1226000000042</v>
      </c>
      <c r="G395" s="363">
        <f t="shared" si="164"/>
        <v>88034.802599999995</v>
      </c>
      <c r="H395" s="364">
        <f t="shared" si="165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6">C398*(E398-D398)</f>
        <v>-5163.5724000000046</v>
      </c>
      <c r="G398" s="363">
        <f t="shared" ref="G398:G403" si="167">IF(C398=0, 0,D398*C398)</f>
        <v>103949.79240000001</v>
      </c>
      <c r="H398" s="364">
        <f t="shared" ref="H398:H403" si="168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6"/>
        <v>-7946.8199999999852</v>
      </c>
      <c r="G399" s="363">
        <f t="shared" si="167"/>
        <v>111789.71999999999</v>
      </c>
      <c r="H399" s="365">
        <f t="shared" si="168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6"/>
        <v>-7946.7637999999934</v>
      </c>
      <c r="G400" s="363">
        <f t="shared" si="167"/>
        <v>119564.66379999999</v>
      </c>
      <c r="H400" s="364">
        <f t="shared" si="168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6"/>
        <v>-11864.04560000001</v>
      </c>
      <c r="G401" s="363">
        <f t="shared" si="167"/>
        <v>127187.60560000001</v>
      </c>
      <c r="H401" s="364">
        <f t="shared" si="168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6"/>
        <v>-11894.083199999997</v>
      </c>
      <c r="G402" s="363">
        <f t="shared" si="167"/>
        <v>134727.64319999999</v>
      </c>
      <c r="H402" s="364">
        <f t="shared" si="168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6"/>
        <v>-7970.5317999999861</v>
      </c>
      <c r="G403" s="363">
        <f t="shared" si="167"/>
        <v>126902.75179999998</v>
      </c>
      <c r="H403" s="364">
        <f t="shared" si="168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9">C409*(E409-D409)</f>
        <v>-5839.4414759999936</v>
      </c>
      <c r="G409" s="363">
        <f t="shared" ref="G409:G415" si="170">IF(C409=0, 0,D409*C409)</f>
        <v>126153.70147599999</v>
      </c>
      <c r="H409" s="364">
        <f t="shared" ref="H409:H415" si="171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9"/>
        <v>-7235.2097400000011</v>
      </c>
      <c r="G410" s="363">
        <f t="shared" si="170"/>
        <v>126013.86974000001</v>
      </c>
      <c r="H410" s="364">
        <f t="shared" si="171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9"/>
        <v>-6801.3106039999893</v>
      </c>
      <c r="G411" s="363">
        <f t="shared" si="170"/>
        <v>125579.970604</v>
      </c>
      <c r="H411" s="364">
        <f t="shared" si="171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9"/>
        <v>-15816.44348</v>
      </c>
      <c r="G412" s="363">
        <f t="shared" si="170"/>
        <v>134522.96348000001</v>
      </c>
      <c r="H412" s="365">
        <f t="shared" si="171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9"/>
        <v>-15980.450220000002</v>
      </c>
      <c r="G413" s="363">
        <f t="shared" si="170"/>
        <v>140422.97021999999</v>
      </c>
      <c r="H413" s="365">
        <f t="shared" si="171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9"/>
        <v>-16022.453030000013</v>
      </c>
      <c r="G414" s="363">
        <f t="shared" si="170"/>
        <v>144766.97303000002</v>
      </c>
      <c r="H414" s="365">
        <f t="shared" si="171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9"/>
        <v>-15995.457559999995</v>
      </c>
      <c r="G415" s="363">
        <f t="shared" si="170"/>
        <v>149041.97756</v>
      </c>
      <c r="H415" s="365">
        <f t="shared" si="171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72">C416*(E416-D416)</f>
        <v>-19058.277097999995</v>
      </c>
      <c r="G416" s="363">
        <f t="shared" ref="G416:G423" si="173">IF(C416=0, 0,D416*C416)</f>
        <v>151845.05709799999</v>
      </c>
      <c r="H416" s="365">
        <f t="shared" ref="H416:H423" si="174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72"/>
        <v>-16640.780505999985</v>
      </c>
      <c r="G417" s="363">
        <f t="shared" si="173"/>
        <v>151797.06050599998</v>
      </c>
      <c r="H417" s="365">
        <f t="shared" si="174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72"/>
        <v>-16830.340505999982</v>
      </c>
      <c r="G418" s="363">
        <f t="shared" si="173"/>
        <v>151797.06050599998</v>
      </c>
      <c r="H418" s="365">
        <f t="shared" si="174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72"/>
        <v>-18246.039857999996</v>
      </c>
      <c r="G419" s="363">
        <f t="shared" si="173"/>
        <v>154609.05985799999</v>
      </c>
      <c r="H419" s="364">
        <f t="shared" si="174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72"/>
        <v>-20423.199632000014</v>
      </c>
      <c r="G420" s="363">
        <f t="shared" si="173"/>
        <v>157431.05963200002</v>
      </c>
      <c r="H420" s="364">
        <f t="shared" si="174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72"/>
        <v>-20451.260000000017</v>
      </c>
      <c r="G421" s="363">
        <f t="shared" si="173"/>
        <v>159151.26</v>
      </c>
      <c r="H421" s="364">
        <f t="shared" si="174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72"/>
        <v>-12770.498441999989</v>
      </c>
      <c r="G422" s="363">
        <f t="shared" si="173"/>
        <v>154553.19844199999</v>
      </c>
      <c r="H422" s="364">
        <f t="shared" si="174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72"/>
        <v>-12774.627693999981</v>
      </c>
      <c r="G423" s="363">
        <f t="shared" si="173"/>
        <v>148697.32769399998</v>
      </c>
      <c r="H423" s="364">
        <f t="shared" si="174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5">C424*(E424-D424)</f>
        <v>-10733.467693999992</v>
      </c>
      <c r="G424" s="363">
        <f t="shared" ref="G424:G435" si="176">IF(C424=0, 0,D424*C424)</f>
        <v>148697.32769399998</v>
      </c>
      <c r="H424" s="364">
        <f t="shared" ref="H424:H435" si="177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5"/>
        <v>-14237.112315999999</v>
      </c>
      <c r="G425" s="363">
        <f t="shared" si="176"/>
        <v>151573.33231600001</v>
      </c>
      <c r="H425" s="364">
        <f t="shared" si="177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5"/>
        <v>-14933.404899999989</v>
      </c>
      <c r="G426" s="363">
        <f t="shared" si="176"/>
        <v>148629.38489999998</v>
      </c>
      <c r="H426" s="364">
        <f t="shared" si="177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5"/>
        <v>-14951.241703999996</v>
      </c>
      <c r="G427" s="363">
        <f t="shared" si="176"/>
        <v>151529.221704</v>
      </c>
      <c r="H427" s="364">
        <f t="shared" si="177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5"/>
        <v>-14945.406348000004</v>
      </c>
      <c r="G428" s="363">
        <f t="shared" si="176"/>
        <v>154405.386348</v>
      </c>
      <c r="H428" s="364">
        <f t="shared" si="177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5"/>
        <v>-18303.73</v>
      </c>
      <c r="G429" s="363">
        <f t="shared" si="176"/>
        <v>158903.73000000001</v>
      </c>
      <c r="H429" s="364">
        <f t="shared" si="177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5"/>
        <v>-7311.0640000000021</v>
      </c>
      <c r="G430" s="363">
        <f t="shared" si="176"/>
        <v>148151.10399999999</v>
      </c>
      <c r="H430" s="364">
        <f t="shared" si="177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5"/>
        <v>-7285.3417480000098</v>
      </c>
      <c r="G431" s="363">
        <f t="shared" si="176"/>
        <v>143571.38174800001</v>
      </c>
      <c r="H431" s="364">
        <f t="shared" si="177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5"/>
        <v>-1007.5158000000105</v>
      </c>
      <c r="G432" s="363">
        <f t="shared" si="176"/>
        <v>138987.71580000001</v>
      </c>
      <c r="H432" s="364">
        <f t="shared" si="177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5"/>
        <v>-1091.5898499999998</v>
      </c>
      <c r="G433" s="363">
        <f t="shared" si="176"/>
        <v>127941.78985</v>
      </c>
      <c r="H433" s="364">
        <f t="shared" si="177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5"/>
        <v>-1074.5375999999919</v>
      </c>
      <c r="G434" s="363">
        <f t="shared" si="176"/>
        <v>124522.1376</v>
      </c>
      <c r="H434" s="364">
        <f t="shared" si="177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5"/>
        <v>-975.11200799999187</v>
      </c>
      <c r="G435" s="363">
        <f t="shared" si="176"/>
        <v>131005.31200799999</v>
      </c>
      <c r="H435" s="364">
        <f t="shared" si="177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8">C437*(E437-D437)</f>
        <v>-320.8720079999913</v>
      </c>
      <c r="G437" s="363">
        <f t="shared" ref="G437:G446" si="179">IF(C437=0, 0,D437*C437)</f>
        <v>131005.31200799999</v>
      </c>
      <c r="H437" s="364">
        <f t="shared" ref="H437:H446" si="180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8"/>
        <v>-3298.169357999996</v>
      </c>
      <c r="G438" s="363">
        <f t="shared" si="179"/>
        <v>138935.309358</v>
      </c>
      <c r="H438" s="364">
        <f t="shared" si="180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8"/>
        <v>-3293.1673579999938</v>
      </c>
      <c r="G439" s="363">
        <f t="shared" si="179"/>
        <v>146745.30735799999</v>
      </c>
      <c r="H439" s="364">
        <f t="shared" si="180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8"/>
        <v>1163.524950000012</v>
      </c>
      <c r="G440" s="363">
        <f t="shared" si="179"/>
        <v>130665.83504999999</v>
      </c>
      <c r="H440" s="364">
        <f t="shared" si="180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8"/>
        <v>1293.5203380000021</v>
      </c>
      <c r="G441" s="363">
        <f t="shared" si="179"/>
        <v>122475.839662</v>
      </c>
      <c r="H441" s="364">
        <f t="shared" si="180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8"/>
        <v>1201.2174379999781</v>
      </c>
      <c r="G442" s="363">
        <f t="shared" si="179"/>
        <v>138341.022562</v>
      </c>
      <c r="H442" s="364">
        <f t="shared" si="180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8"/>
        <v>-3368.3391059999908</v>
      </c>
      <c r="G443" s="363">
        <f t="shared" si="179"/>
        <v>143066.01910599999</v>
      </c>
      <c r="H443" s="364">
        <f t="shared" si="180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8"/>
        <v>-3374.3343760000034</v>
      </c>
      <c r="G444" s="363">
        <f t="shared" si="179"/>
        <v>147740.01437600001</v>
      </c>
      <c r="H444" s="364">
        <f t="shared" si="180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8"/>
        <v>-1890.1133999999961</v>
      </c>
      <c r="G445" s="363">
        <f t="shared" si="179"/>
        <v>154028.27340000001</v>
      </c>
      <c r="H445" s="364">
        <f t="shared" si="180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8"/>
        <v>-17012.580000000009</v>
      </c>
      <c r="G446" s="363">
        <f t="shared" si="179"/>
        <v>159012.58000000002</v>
      </c>
      <c r="H446" s="364">
        <f t="shared" si="180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81">C450*(E450-D450)</f>
        <v>-19935.600000000009</v>
      </c>
      <c r="G450" s="363">
        <f t="shared" ref="G450:G457" si="182">IF(C450=0, 0,D450*C450)</f>
        <v>187335.6</v>
      </c>
      <c r="H450" s="365">
        <f t="shared" ref="H450:H457" si="183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81"/>
        <v>-19900.075000000015</v>
      </c>
      <c r="G451" s="363">
        <f t="shared" si="182"/>
        <v>194275.07500000001</v>
      </c>
      <c r="H451" s="365">
        <f t="shared" si="183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81"/>
        <v>-22705.387499999997</v>
      </c>
      <c r="G452" s="363">
        <f t="shared" si="182"/>
        <v>194205.38750000001</v>
      </c>
      <c r="H452" s="365">
        <f t="shared" si="183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81"/>
        <v>-29391.250000000004</v>
      </c>
      <c r="G453" s="363">
        <f t="shared" si="182"/>
        <v>194141.25</v>
      </c>
      <c r="H453" s="365">
        <f t="shared" si="183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81"/>
        <v>-34359.325000000004</v>
      </c>
      <c r="G454" s="363">
        <f t="shared" si="182"/>
        <v>194109.32500000001</v>
      </c>
      <c r="H454" s="364">
        <f t="shared" si="183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81"/>
        <v>-16630.000000000004</v>
      </c>
      <c r="G455" s="363">
        <f t="shared" si="182"/>
        <v>158130</v>
      </c>
      <c r="H455" s="364">
        <f t="shared" si="183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81"/>
        <v>-21229.999999999996</v>
      </c>
      <c r="G456" s="363">
        <f t="shared" si="182"/>
        <v>171820</v>
      </c>
      <c r="H456" s="364">
        <f t="shared" si="183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81"/>
        <v>6109.9988400000047</v>
      </c>
      <c r="G457" s="363">
        <f t="shared" si="182"/>
        <v>118887.84116000001</v>
      </c>
      <c r="H457" s="364">
        <f t="shared" si="183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4">C458*(E458-D458)</f>
        <v>822.70680000000016</v>
      </c>
      <c r="G458" s="363">
        <f t="shared" ref="G458:G475" si="185">IF(C458=0, 0,D458*C458)</f>
        <v>126917.6532</v>
      </c>
      <c r="H458" s="364">
        <f t="shared" ref="H458:H475" si="186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4"/>
        <v>83.308799999990825</v>
      </c>
      <c r="G459" s="363">
        <f t="shared" si="185"/>
        <v>134772.8112</v>
      </c>
      <c r="H459" s="364">
        <f t="shared" si="186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4"/>
        <v>-4985.4834000000074</v>
      </c>
      <c r="G460" s="363">
        <f t="shared" si="185"/>
        <v>139206.5834</v>
      </c>
      <c r="H460" s="364">
        <f t="shared" si="186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4"/>
        <v>18978.923399999992</v>
      </c>
      <c r="G461" s="363">
        <f t="shared" si="185"/>
        <v>74535.756600000008</v>
      </c>
      <c r="H461" s="364">
        <f t="shared" si="186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4"/>
        <v>18638.087600000006</v>
      </c>
      <c r="G462" s="363">
        <f t="shared" si="185"/>
        <v>65051.332399999999</v>
      </c>
      <c r="H462" s="364">
        <f t="shared" si="186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4"/>
        <v>18627.5</v>
      </c>
      <c r="G463" s="363">
        <f t="shared" si="185"/>
        <v>70822.5</v>
      </c>
      <c r="H463" s="364">
        <f t="shared" si="186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4"/>
        <v>20177.499999999996</v>
      </c>
      <c r="G464" s="363">
        <f t="shared" si="185"/>
        <v>70822.5</v>
      </c>
      <c r="H464" s="364">
        <f t="shared" si="186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4"/>
        <v>21382.430000000011</v>
      </c>
      <c r="G465" s="363">
        <f t="shared" si="185"/>
        <v>70717.569999999992</v>
      </c>
      <c r="H465" s="364">
        <f t="shared" si="186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4"/>
        <v>20612.23</v>
      </c>
      <c r="G466" s="363">
        <f t="shared" si="185"/>
        <v>70637.77</v>
      </c>
      <c r="H466" s="364">
        <f t="shared" si="186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4"/>
        <v>22311.999999999993</v>
      </c>
      <c r="G467" s="363">
        <f t="shared" si="185"/>
        <v>70138</v>
      </c>
      <c r="H467" s="364">
        <f t="shared" si="186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4"/>
        <v>20873</v>
      </c>
      <c r="G468" s="363">
        <f t="shared" si="185"/>
        <v>70127</v>
      </c>
      <c r="H468" s="364">
        <f t="shared" si="186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4"/>
        <v>20073</v>
      </c>
      <c r="G469" s="363">
        <f t="shared" si="185"/>
        <v>70127</v>
      </c>
      <c r="H469" s="364">
        <f t="shared" si="186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4"/>
        <v>17654.651999999998</v>
      </c>
      <c r="G470" s="363">
        <f t="shared" si="185"/>
        <v>87765.347999999998</v>
      </c>
      <c r="H470" s="365">
        <f t="shared" si="186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4"/>
        <v>16484.261999999992</v>
      </c>
      <c r="G471" s="363">
        <f t="shared" si="185"/>
        <v>87375.737999999998</v>
      </c>
      <c r="H471" s="365">
        <f t="shared" si="186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4"/>
        <v>20939.061000000002</v>
      </c>
      <c r="G472" s="363">
        <f t="shared" si="185"/>
        <v>78335.938999999998</v>
      </c>
      <c r="H472" s="365">
        <f t="shared" si="186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4"/>
        <v>20604.060000000005</v>
      </c>
      <c r="G473" s="363">
        <f t="shared" si="185"/>
        <v>87275.94</v>
      </c>
      <c r="H473" s="365">
        <f t="shared" si="186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4"/>
        <v>17593.872000000007</v>
      </c>
      <c r="G474" s="363">
        <f t="shared" si="185"/>
        <v>87166.127999999997</v>
      </c>
      <c r="H474" s="365">
        <f t="shared" si="186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4"/>
        <v>16453.871999999999</v>
      </c>
      <c r="G475" s="363">
        <f t="shared" si="185"/>
        <v>87166.127999999997</v>
      </c>
      <c r="H475" s="365">
        <f t="shared" si="186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7">C476*(E476-D476)</f>
        <v>19333.872000000003</v>
      </c>
      <c r="G476" s="363">
        <f t="shared" ref="G476:G490" si="188">IF(C476=0, 0,D476*C476)</f>
        <v>87166.127999999997</v>
      </c>
      <c r="H476" s="365">
        <f t="shared" ref="H476:H490" si="189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7"/>
        <v>19450.98</v>
      </c>
      <c r="G477" s="363">
        <f t="shared" si="188"/>
        <v>87049.02</v>
      </c>
      <c r="H477" s="365">
        <f t="shared" si="189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7"/>
        <v>17423.978999999996</v>
      </c>
      <c r="G478" s="363">
        <f t="shared" si="188"/>
        <v>88777.021000000008</v>
      </c>
      <c r="H478" s="365">
        <f t="shared" si="189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7"/>
        <v>11978.979600000011</v>
      </c>
      <c r="G479" s="363">
        <f t="shared" si="188"/>
        <v>102078.02039999999</v>
      </c>
      <c r="H479" s="365">
        <f t="shared" si="189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7"/>
        <v>13568.870699999996</v>
      </c>
      <c r="G480" s="363">
        <f t="shared" si="188"/>
        <v>102006.1293</v>
      </c>
      <c r="H480" s="365">
        <f t="shared" si="189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7"/>
        <v>12886.949999999995</v>
      </c>
      <c r="G481" s="363">
        <f t="shared" si="188"/>
        <v>86653.05</v>
      </c>
      <c r="H481" s="365">
        <f t="shared" si="189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7"/>
        <v>13051.947999999999</v>
      </c>
      <c r="G482" s="363">
        <f t="shared" si="188"/>
        <v>103078.052</v>
      </c>
      <c r="H482" s="365">
        <f t="shared" si="189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7"/>
        <v>13089.952800000001</v>
      </c>
      <c r="G483" s="363">
        <f t="shared" si="188"/>
        <v>106358.0472</v>
      </c>
      <c r="H483" s="365">
        <f t="shared" si="189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7"/>
        <v>13075.699000000004</v>
      </c>
      <c r="G484" s="363">
        <f t="shared" si="188"/>
        <v>94759.300999999992</v>
      </c>
      <c r="H484" s="365">
        <f t="shared" si="189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7"/>
        <v>13867.271999999995</v>
      </c>
      <c r="G485" s="363">
        <f>IF(C485=0, 0,D485*C485)</f>
        <v>86212.728000000003</v>
      </c>
      <c r="H485" s="365">
        <f t="shared" si="189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7"/>
        <v>17083.611900000004</v>
      </c>
      <c r="G486" s="363">
        <f t="shared" si="188"/>
        <v>74235.388099999996</v>
      </c>
      <c r="H486" s="365">
        <f t="shared" si="189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7"/>
        <v>13252.614000000001</v>
      </c>
      <c r="G487" s="363">
        <f t="shared" si="188"/>
        <v>85867.385999999999</v>
      </c>
      <c r="H487" s="365">
        <f t="shared" si="189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7"/>
        <v>10351.611600000004</v>
      </c>
      <c r="G488" s="363">
        <f t="shared" si="188"/>
        <v>95446.388400000011</v>
      </c>
      <c r="H488" s="365">
        <f t="shared" si="189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7"/>
        <v>12307.2804</v>
      </c>
      <c r="G489" s="363">
        <f t="shared" si="188"/>
        <v>80602.719600000011</v>
      </c>
      <c r="H489" s="365">
        <f t="shared" si="189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7"/>
        <v>11781.900000000011</v>
      </c>
      <c r="G490" s="363">
        <f t="shared" si="188"/>
        <v>80387.100000000006</v>
      </c>
      <c r="H490" s="365">
        <f t="shared" si="189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90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91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90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91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90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91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90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91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90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91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90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91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90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91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90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91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90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91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90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91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90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91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90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91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90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91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90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91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90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91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90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91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90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91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90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91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90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91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90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91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90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91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90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91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90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91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90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91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90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91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90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91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90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91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90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91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90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90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90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92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90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92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90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92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90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92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90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92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90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92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90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92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90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92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90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92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90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92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90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92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90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92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90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92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90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90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90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3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90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3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90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3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90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3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90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3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90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3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90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3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90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3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90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3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90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3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90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3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90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3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90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3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90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3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90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3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90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3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90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3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90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3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90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3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4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3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4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3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4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3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4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3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4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3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4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3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4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3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4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3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4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3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4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3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4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3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4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3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4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3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4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3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4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3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4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3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4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3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4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3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4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3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4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3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4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3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4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3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4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3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4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3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4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3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4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3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4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3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4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3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4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3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4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3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4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3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4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3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4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3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4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3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4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3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4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3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4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3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4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3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4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3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4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3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4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3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4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4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4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4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4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4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4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4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4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4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4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4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4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4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4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4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4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4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4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4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4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4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4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5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5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5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5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5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5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5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5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5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5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5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5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5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5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5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5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6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5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6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5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6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5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6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5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6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5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6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5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6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5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6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5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6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5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6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5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6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5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6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5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6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5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6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5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6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5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6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5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6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5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6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5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6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5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6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5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6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5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6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5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6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5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6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5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6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5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6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5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6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5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6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5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6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5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6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5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6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5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6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5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6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5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6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5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6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5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6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5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6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5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6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5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6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5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6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5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6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5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6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5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6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5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6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5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6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5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6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5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6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5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6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5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6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7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6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7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6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7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6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7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6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7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6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7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6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7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6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7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6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7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6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7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6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7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6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7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6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7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6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7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6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7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6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6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6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8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6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8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6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8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6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8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6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8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6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8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6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8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6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8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6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8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6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8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6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6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9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6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9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6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9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6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9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6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9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6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9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6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9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6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9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6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9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6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9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9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9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9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9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9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9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9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2">
    <mergeCell ref="O23:P23"/>
    <mergeCell ref="A80:A82"/>
  </mergeCells>
  <conditionalFormatting sqref="F246:F264 H246:H264 H399 F399 H470:H494 F470:F494 K103:K201 F113:F202 H113:H202 K210 K235:K236 H235:H236 F235:F236">
    <cfRule type="expression" dxfId="2088" priority="141">
      <formula>F103&gt;0</formula>
    </cfRule>
    <cfRule type="expression" dxfId="2087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86" priority="134">
      <formula>F239&gt;0</formula>
    </cfRule>
    <cfRule type="expression" dxfId="2085" priority="135">
      <formula>F239&lt;0</formula>
    </cfRule>
  </conditionalFormatting>
  <conditionalFormatting sqref="H239:H245">
    <cfRule type="expression" dxfId="2084" priority="130">
      <formula>H239&gt;0</formula>
    </cfRule>
    <cfRule type="expression" dxfId="2083" priority="131">
      <formula>H239&lt;0</formula>
    </cfRule>
  </conditionalFormatting>
  <conditionalFormatting sqref="Q8">
    <cfRule type="expression" dxfId="2082" priority="116">
      <formula>Q8&gt;0</formula>
    </cfRule>
    <cfRule type="expression" dxfId="2081" priority="117">
      <formula>Q8&lt;0</formula>
    </cfRule>
  </conditionalFormatting>
  <conditionalFormatting sqref="Q7">
    <cfRule type="expression" dxfId="2080" priority="118">
      <formula>Q7&gt;0</formula>
    </cfRule>
    <cfRule type="expression" dxfId="2079" priority="119">
      <formula>Q7&lt;0</formula>
    </cfRule>
  </conditionalFormatting>
  <conditionalFormatting sqref="F347:F353">
    <cfRule type="expression" dxfId="2078" priority="90">
      <formula>F347&gt;0</formula>
    </cfRule>
    <cfRule type="expression" dxfId="2077" priority="91">
      <formula>F347&lt;0</formula>
    </cfRule>
  </conditionalFormatting>
  <conditionalFormatting sqref="F272:F290 H272:H290">
    <cfRule type="expression" dxfId="2076" priority="112">
      <formula>F272&gt;0</formula>
    </cfRule>
    <cfRule type="expression" dxfId="2075" priority="113">
      <formula>F272&lt;0</formula>
    </cfRule>
  </conditionalFormatting>
  <conditionalFormatting sqref="F265:F271">
    <cfRule type="expression" dxfId="2074" priority="110">
      <formula>F265&gt;0</formula>
    </cfRule>
    <cfRule type="expression" dxfId="2073" priority="111">
      <formula>F265&lt;0</formula>
    </cfRule>
  </conditionalFormatting>
  <conditionalFormatting sqref="H265:H271">
    <cfRule type="expression" dxfId="2072" priority="108">
      <formula>H265&gt;0</formula>
    </cfRule>
    <cfRule type="expression" dxfId="2071" priority="109">
      <formula>H265&lt;0</formula>
    </cfRule>
  </conditionalFormatting>
  <conditionalFormatting sqref="F298:F316 H298:H316">
    <cfRule type="expression" dxfId="2070" priority="106">
      <formula>F298&gt;0</formula>
    </cfRule>
    <cfRule type="expression" dxfId="2069" priority="107">
      <formula>F298&lt;0</formula>
    </cfRule>
  </conditionalFormatting>
  <conditionalFormatting sqref="F291:F297">
    <cfRule type="expression" dxfId="2068" priority="104">
      <formula>F291&gt;0</formula>
    </cfRule>
    <cfRule type="expression" dxfId="2067" priority="105">
      <formula>F291&lt;0</formula>
    </cfRule>
  </conditionalFormatting>
  <conditionalFormatting sqref="H291:H297">
    <cfRule type="expression" dxfId="2066" priority="102">
      <formula>H291&gt;0</formula>
    </cfRule>
    <cfRule type="expression" dxfId="2065" priority="103">
      <formula>H291&lt;0</formula>
    </cfRule>
  </conditionalFormatting>
  <conditionalFormatting sqref="F324:F341 H324:H341">
    <cfRule type="expression" dxfId="2064" priority="100">
      <formula>F324&gt;0</formula>
    </cfRule>
    <cfRule type="expression" dxfId="2063" priority="101">
      <formula>F324&lt;0</formula>
    </cfRule>
  </conditionalFormatting>
  <conditionalFormatting sqref="F317:F323">
    <cfRule type="expression" dxfId="2062" priority="98">
      <formula>F317&gt;0</formula>
    </cfRule>
    <cfRule type="expression" dxfId="2061" priority="99">
      <formula>F317&lt;0</formula>
    </cfRule>
  </conditionalFormatting>
  <conditionalFormatting sqref="H317:H323">
    <cfRule type="expression" dxfId="2060" priority="96">
      <formula>H317&gt;0</formula>
    </cfRule>
    <cfRule type="expression" dxfId="2059" priority="97">
      <formula>H317&lt;0</formula>
    </cfRule>
  </conditionalFormatting>
  <conditionalFormatting sqref="F342:F346 H342:H346">
    <cfRule type="expression" dxfId="2058" priority="94">
      <formula>F342&gt;0</formula>
    </cfRule>
    <cfRule type="expression" dxfId="2057" priority="95">
      <formula>F342&lt;0</formula>
    </cfRule>
  </conditionalFormatting>
  <conditionalFormatting sqref="F354:F369 H354:H369">
    <cfRule type="expression" dxfId="2056" priority="92">
      <formula>F354&gt;0</formula>
    </cfRule>
    <cfRule type="expression" dxfId="2055" priority="93">
      <formula>F354&lt;0</formula>
    </cfRule>
  </conditionalFormatting>
  <conditionalFormatting sqref="H347:H353">
    <cfRule type="expression" dxfId="2054" priority="88">
      <formula>H347&gt;0</formula>
    </cfRule>
    <cfRule type="expression" dxfId="2053" priority="89">
      <formula>H347&lt;0</formula>
    </cfRule>
  </conditionalFormatting>
  <conditionalFormatting sqref="F370 H370">
    <cfRule type="expression" dxfId="2052" priority="86">
      <formula>F370&gt;0</formula>
    </cfRule>
    <cfRule type="expression" dxfId="2051" priority="87">
      <formula>F370&lt;0</formula>
    </cfRule>
  </conditionalFormatting>
  <conditionalFormatting sqref="F371:F375 H371:H375">
    <cfRule type="expression" dxfId="2050" priority="84">
      <formula>F371&gt;0</formula>
    </cfRule>
    <cfRule type="expression" dxfId="2049" priority="85">
      <formula>F371&lt;0</formula>
    </cfRule>
  </conditionalFormatting>
  <conditionalFormatting sqref="F383:F398 H383:H398">
    <cfRule type="expression" dxfId="2048" priority="82">
      <formula>F383&gt;0</formula>
    </cfRule>
    <cfRule type="expression" dxfId="2047" priority="83">
      <formula>F383&lt;0</formula>
    </cfRule>
  </conditionalFormatting>
  <conditionalFormatting sqref="F376:F382">
    <cfRule type="expression" dxfId="2046" priority="80">
      <formula>F376&gt;0</formula>
    </cfRule>
    <cfRule type="expression" dxfId="2045" priority="81">
      <formula>F376&lt;0</formula>
    </cfRule>
  </conditionalFormatting>
  <conditionalFormatting sqref="H376:H382">
    <cfRule type="expression" dxfId="2044" priority="78">
      <formula>H376&gt;0</formula>
    </cfRule>
    <cfRule type="expression" dxfId="2043" priority="79">
      <formula>H376&lt;0</formula>
    </cfRule>
  </conditionalFormatting>
  <conditionalFormatting sqref="F400:F405 H400:H405">
    <cfRule type="expression" dxfId="2042" priority="76">
      <formula>F400&gt;0</formula>
    </cfRule>
    <cfRule type="expression" dxfId="2041" priority="77">
      <formula>F400&lt;0</formula>
    </cfRule>
  </conditionalFormatting>
  <conditionalFormatting sqref="F406 H406">
    <cfRule type="expression" dxfId="2040" priority="74">
      <formula>F406&gt;0</formula>
    </cfRule>
    <cfRule type="expression" dxfId="2039" priority="75">
      <formula>F406&lt;0</formula>
    </cfRule>
  </conditionalFormatting>
  <conditionalFormatting sqref="F407:F411 H407:H411">
    <cfRule type="expression" dxfId="2038" priority="72">
      <formula>F407&gt;0</formula>
    </cfRule>
    <cfRule type="expression" dxfId="2037" priority="73">
      <formula>F407&lt;0</formula>
    </cfRule>
  </conditionalFormatting>
  <conditionalFormatting sqref="F419:F434 H419:H434">
    <cfRule type="expression" dxfId="2036" priority="70">
      <formula>F419&gt;0</formula>
    </cfRule>
    <cfRule type="expression" dxfId="2035" priority="71">
      <formula>F419&lt;0</formula>
    </cfRule>
  </conditionalFormatting>
  <conditionalFormatting sqref="F412:F418">
    <cfRule type="expression" dxfId="2034" priority="68">
      <formula>F412&gt;0</formula>
    </cfRule>
    <cfRule type="expression" dxfId="2033" priority="69">
      <formula>F412&lt;0</formula>
    </cfRule>
  </conditionalFormatting>
  <conditionalFormatting sqref="H412:H418">
    <cfRule type="expression" dxfId="2032" priority="66">
      <formula>H412&gt;0</formula>
    </cfRule>
    <cfRule type="expression" dxfId="2031" priority="67">
      <formula>H412&lt;0</formula>
    </cfRule>
  </conditionalFormatting>
  <conditionalFormatting sqref="F435:F440 H435:H440">
    <cfRule type="expression" dxfId="2030" priority="64">
      <formula>F435&gt;0</formula>
    </cfRule>
    <cfRule type="expression" dxfId="2029" priority="65">
      <formula>F435&lt;0</formula>
    </cfRule>
  </conditionalFormatting>
  <conditionalFormatting sqref="F441 H441">
    <cfRule type="expression" dxfId="2028" priority="62">
      <formula>F441&gt;0</formula>
    </cfRule>
    <cfRule type="expression" dxfId="2027" priority="63">
      <formula>F441&lt;0</formula>
    </cfRule>
  </conditionalFormatting>
  <conditionalFormatting sqref="F442:F446 H442:H446">
    <cfRule type="expression" dxfId="2026" priority="60">
      <formula>F442&gt;0</formula>
    </cfRule>
    <cfRule type="expression" dxfId="2025" priority="61">
      <formula>F442&lt;0</formula>
    </cfRule>
  </conditionalFormatting>
  <conditionalFormatting sqref="F454:F469 H454:H469">
    <cfRule type="expression" dxfId="2024" priority="58">
      <formula>F454&gt;0</formula>
    </cfRule>
    <cfRule type="expression" dxfId="2023" priority="59">
      <formula>F454&lt;0</formula>
    </cfRule>
  </conditionalFormatting>
  <conditionalFormatting sqref="F447:F453">
    <cfRule type="expression" dxfId="2022" priority="56">
      <formula>F447&gt;0</formula>
    </cfRule>
    <cfRule type="expression" dxfId="2021" priority="57">
      <formula>F447&lt;0</formula>
    </cfRule>
  </conditionalFormatting>
  <conditionalFormatting sqref="H447:H453">
    <cfRule type="expression" dxfId="2020" priority="54">
      <formula>H447&gt;0</formula>
    </cfRule>
    <cfRule type="expression" dxfId="2019" priority="55">
      <formula>H447&lt;0</formula>
    </cfRule>
  </conditionalFormatting>
  <conditionalFormatting sqref="M498">
    <cfRule type="expression" dxfId="2018" priority="52">
      <formula>M498&gt;0</formula>
    </cfRule>
    <cfRule type="expression" dxfId="2017" priority="53">
      <formula>M498&lt;0</formula>
    </cfRule>
  </conditionalFormatting>
  <conditionalFormatting sqref="F101:F112">
    <cfRule type="expression" dxfId="2016" priority="48">
      <formula>F101&gt;0</formula>
    </cfRule>
    <cfRule type="expression" dxfId="2015" priority="49">
      <formula>F101&lt;0</formula>
    </cfRule>
  </conditionalFormatting>
  <conditionalFormatting sqref="H101:H112">
    <cfRule type="expression" dxfId="2014" priority="46">
      <formula>H101&gt;0</formula>
    </cfRule>
    <cfRule type="expression" dxfId="2013" priority="47">
      <formula>H101&lt;0</formula>
    </cfRule>
  </conditionalFormatting>
  <conditionalFormatting sqref="F95:F100 H95:H100">
    <cfRule type="expression" dxfId="2012" priority="44">
      <formula>F95&gt;0</formula>
    </cfRule>
    <cfRule type="expression" dxfId="2011" priority="45">
      <formula>F95&lt;0</formula>
    </cfRule>
  </conditionalFormatting>
  <conditionalFormatting sqref="J97:K97">
    <cfRule type="expression" dxfId="2010" priority="42">
      <formula>J97&gt;0</formula>
    </cfRule>
    <cfRule type="expression" dxfId="2009" priority="43">
      <formula>J97&lt;0</formula>
    </cfRule>
  </conditionalFormatting>
  <conditionalFormatting sqref="J98:K104">
    <cfRule type="expression" dxfId="2008" priority="40">
      <formula>J98&gt;0</formula>
    </cfRule>
    <cfRule type="expression" dxfId="2007" priority="41">
      <formula>J98&lt;0</formula>
    </cfRule>
  </conditionalFormatting>
  <conditionalFormatting sqref="L97:L179 L186 L188">
    <cfRule type="expression" dxfId="2006" priority="36">
      <formula>L97&gt;0</formula>
    </cfRule>
    <cfRule type="expression" dxfId="2005" priority="37">
      <formula>L97&lt;0</formula>
    </cfRule>
  </conditionalFormatting>
  <conditionalFormatting sqref="Q10">
    <cfRule type="expression" dxfId="2004" priority="34">
      <formula>Q10&gt;0</formula>
    </cfRule>
    <cfRule type="expression" dxfId="2003" priority="35">
      <formula>Q10&lt;0</formula>
    </cfRule>
  </conditionalFormatting>
  <conditionalFormatting sqref="K208:K209 H208:H210 F208:F210">
    <cfRule type="expression" dxfId="2002" priority="31">
      <formula>F208&gt;0</formula>
    </cfRule>
    <cfRule type="expression" dxfId="2001" priority="32">
      <formula>F208&lt;0</formula>
    </cfRule>
  </conditionalFormatting>
  <conditionalFormatting sqref="K204:K206 H204:H206 F204:F206">
    <cfRule type="expression" dxfId="2000" priority="29">
      <formula>F204&gt;0</formula>
    </cfRule>
    <cfRule type="expression" dxfId="1999" priority="30">
      <formula>F204&lt;0</formula>
    </cfRule>
  </conditionalFormatting>
  <conditionalFormatting sqref="K202:K203 H203 F203">
    <cfRule type="expression" dxfId="1998" priority="27">
      <formula>F202&gt;0</formula>
    </cfRule>
    <cfRule type="expression" dxfId="1997" priority="28">
      <formula>F202&lt;0</formula>
    </cfRule>
  </conditionalFormatting>
  <conditionalFormatting sqref="K207 H207 F207">
    <cfRule type="expression" dxfId="1996" priority="25">
      <formula>F207&gt;0</formula>
    </cfRule>
    <cfRule type="expression" dxfId="1995" priority="26">
      <formula>F207&lt;0</formula>
    </cfRule>
  </conditionalFormatting>
  <conditionalFormatting sqref="K215:K216">
    <cfRule type="expression" dxfId="1994" priority="23">
      <formula>K215&gt;0</formula>
    </cfRule>
    <cfRule type="expression" dxfId="1993" priority="24">
      <formula>K215&lt;0</formula>
    </cfRule>
  </conditionalFormatting>
  <conditionalFormatting sqref="K213:K214 H213:H216 F213:F216">
    <cfRule type="expression" dxfId="1992" priority="21">
      <formula>F213&gt;0</formula>
    </cfRule>
    <cfRule type="expression" dxfId="1991" priority="22">
      <formula>F213&lt;0</formula>
    </cfRule>
  </conditionalFormatting>
  <conditionalFormatting sqref="H211:H212 F211:F212 K211:K212">
    <cfRule type="expression" dxfId="1990" priority="19">
      <formula>F211&gt;0</formula>
    </cfRule>
    <cfRule type="expression" dxfId="1989" priority="20">
      <formula>F211&lt;0</formula>
    </cfRule>
  </conditionalFormatting>
  <conditionalFormatting sqref="K233:K234 H233:H234 F233:F234">
    <cfRule type="expression" dxfId="1988" priority="17">
      <formula>F233&gt;0</formula>
    </cfRule>
    <cfRule type="expression" dxfId="1987" priority="18">
      <formula>F233&lt;0</formula>
    </cfRule>
  </conditionalFormatting>
  <conditionalFormatting sqref="K219:K220 H219:H221 F219:F221">
    <cfRule type="expression" dxfId="1986" priority="15">
      <formula>F219&gt;0</formula>
    </cfRule>
    <cfRule type="expression" dxfId="1985" priority="16">
      <formula>F219&lt;0</formula>
    </cfRule>
  </conditionalFormatting>
  <conditionalFormatting sqref="K217:K218 H217:H218 F217:F218">
    <cfRule type="expression" dxfId="1984" priority="13">
      <formula>F217&gt;0</formula>
    </cfRule>
    <cfRule type="expression" dxfId="1983" priority="14">
      <formula>F217&lt;0</formula>
    </cfRule>
  </conditionalFormatting>
  <conditionalFormatting sqref="K231:K232 H231:H232 F231:F232">
    <cfRule type="expression" dxfId="1982" priority="11">
      <formula>F231&gt;0</formula>
    </cfRule>
    <cfRule type="expression" dxfId="1981" priority="12">
      <formula>F231&lt;0</formula>
    </cfRule>
  </conditionalFormatting>
  <conditionalFormatting sqref="K229:K230 H230 F230">
    <cfRule type="expression" dxfId="1980" priority="9">
      <formula>F229&gt;0</formula>
    </cfRule>
    <cfRule type="expression" dxfId="1979" priority="10">
      <formula>F229&lt;0</formula>
    </cfRule>
  </conditionalFormatting>
  <conditionalFormatting sqref="K227:K228 H227:H229 F227:F229">
    <cfRule type="expression" dxfId="1978" priority="7">
      <formula>F227&gt;0</formula>
    </cfRule>
    <cfRule type="expression" dxfId="1977" priority="8">
      <formula>F227&lt;0</formula>
    </cfRule>
  </conditionalFormatting>
  <conditionalFormatting sqref="K225:K226 H226 F226">
    <cfRule type="expression" dxfId="1976" priority="5">
      <formula>F225&gt;0</formula>
    </cfRule>
    <cfRule type="expression" dxfId="1975" priority="6">
      <formula>F225&lt;0</formula>
    </cfRule>
  </conditionalFormatting>
  <conditionalFormatting sqref="K223:K224 H223:H225 F223:F225">
    <cfRule type="expression" dxfId="1974" priority="3">
      <formula>F223&gt;0</formula>
    </cfRule>
    <cfRule type="expression" dxfId="1973" priority="4">
      <formula>F223&lt;0</formula>
    </cfRule>
  </conditionalFormatting>
  <conditionalFormatting sqref="K221:K222 H222 F222">
    <cfRule type="expression" dxfId="1972" priority="1">
      <formula>F221&gt;0</formula>
    </cfRule>
    <cfRule type="expression" dxfId="1971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177</v>
      </c>
      <c r="AJ2">
        <f>$Q$2*$Q$4</f>
        <v>5104</v>
      </c>
      <c r="AK2">
        <f ca="1">AJ2*EXP(-$X$2 * AI2/365.25)</f>
        <v>5104</v>
      </c>
      <c r="AM2" s="2">
        <f>Q10</f>
        <v>0</v>
      </c>
      <c r="AO2">
        <f ca="1" xml:space="preserve"> (SUM(AB:AB) - SUM(AE:AE) - SUM(AH:AH) - SUM(AK:AK))/SUM(AB:AB)</f>
        <v>9.238919915970692E-2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12.76</v>
      </c>
      <c r="R4" s="495">
        <v>-9.2999999999999992E-3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5104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-901.57999999999993</v>
      </c>
      <c r="R7">
        <v>150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-901.57999999999993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-0.15012371827533727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3.7617554858934171E-2</v>
      </c>
      <c r="R11">
        <f>0.12</f>
        <v>0.12</v>
      </c>
      <c r="T11" s="818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13.431578947368422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8" t="s">
        <v>78</v>
      </c>
      <c r="P20" s="848"/>
      <c r="W20" s="134"/>
    </row>
    <row r="21" spans="1:34" ht="15.75" thickTop="1" x14ac:dyDescent="0.25">
      <c r="O21" s="81">
        <v>1.1000000000000001</v>
      </c>
      <c r="P21" s="81">
        <f>O21*$Q$4</f>
        <v>14.036000000000001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13.9084</v>
      </c>
      <c r="W22" s="134"/>
    </row>
    <row r="23" spans="1:34" x14ac:dyDescent="0.25">
      <c r="O23" s="81">
        <v>1.08</v>
      </c>
      <c r="P23" s="81">
        <f t="shared" si="10"/>
        <v>13.780800000000001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13.6532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13.525600000000001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13.398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13.2704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13.142799999999999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13.0152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12.887599999999999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12.76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12.632400000000001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12.504799999999999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12.3772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12.249599999999999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12.122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11.994399999999999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11.8668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11.7392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11.611600000000001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11.484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70" priority="25">
      <formula>F47&gt;0</formula>
    </cfRule>
    <cfRule type="expression" dxfId="1969" priority="26">
      <formula>F47&lt;0</formula>
    </cfRule>
  </conditionalFormatting>
  <conditionalFormatting sqref="Q7">
    <cfRule type="expression" dxfId="1968" priority="23">
      <formula>Q7&gt;0</formula>
    </cfRule>
    <cfRule type="expression" dxfId="1967" priority="24">
      <formula>Q7&lt;0</formula>
    </cfRule>
  </conditionalFormatting>
  <conditionalFormatting sqref="Q8">
    <cfRule type="expression" dxfId="1966" priority="21">
      <formula>Q8&gt;0</formula>
    </cfRule>
    <cfRule type="expression" dxfId="1965" priority="22">
      <formula>Q8&lt;0</formula>
    </cfRule>
  </conditionalFormatting>
  <conditionalFormatting sqref="F25:F30 F34:F46">
    <cfRule type="expression" dxfId="1964" priority="19">
      <formula>F25&gt;0</formula>
    </cfRule>
    <cfRule type="expression" dxfId="1963" priority="20">
      <formula>F25&lt;0</formula>
    </cfRule>
  </conditionalFormatting>
  <conditionalFormatting sqref="H25:H30 H34:H46">
    <cfRule type="expression" dxfId="1962" priority="17">
      <formula>H25&gt;0</formula>
    </cfRule>
    <cfRule type="expression" dxfId="1961" priority="18">
      <formula>H25&lt;0</formula>
    </cfRule>
  </conditionalFormatting>
  <conditionalFormatting sqref="F89:F110">
    <cfRule type="expression" dxfId="1960" priority="15">
      <formula>F89&gt;0</formula>
    </cfRule>
    <cfRule type="expression" dxfId="1959" priority="16">
      <formula>F89&lt;0</formula>
    </cfRule>
  </conditionalFormatting>
  <conditionalFormatting sqref="H89:H110">
    <cfRule type="expression" dxfId="1958" priority="13">
      <formula>H89&gt;0</formula>
    </cfRule>
    <cfRule type="expression" dxfId="1957" priority="14">
      <formula>H89&lt;0</formula>
    </cfRule>
  </conditionalFormatting>
  <conditionalFormatting sqref="Q10">
    <cfRule type="expression" dxfId="1956" priority="11">
      <formula>Q10&gt;0</formula>
    </cfRule>
    <cfRule type="expression" dxfId="1955" priority="12">
      <formula>Q10&lt;0</formula>
    </cfRule>
  </conditionalFormatting>
  <conditionalFormatting sqref="J25:J38">
    <cfRule type="expression" dxfId="1954" priority="9">
      <formula>J25&gt;0</formula>
    </cfRule>
    <cfRule type="expression" dxfId="1953" priority="10">
      <formula>J25&lt;0</formula>
    </cfRule>
  </conditionalFormatting>
  <conditionalFormatting sqref="K25:K38">
    <cfRule type="expression" dxfId="1952" priority="7">
      <formula>K25&gt;0</formula>
    </cfRule>
    <cfRule type="expression" dxfId="1951" priority="8">
      <formula>K25&lt;0</formula>
    </cfRule>
  </conditionalFormatting>
  <conditionalFormatting sqref="L25:L38">
    <cfRule type="expression" dxfId="1950" priority="5">
      <formula>L25&gt;0</formula>
    </cfRule>
    <cfRule type="expression" dxfId="194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48" priority="3">
      <formula>F31&gt;0</formula>
    </cfRule>
    <cfRule type="expression" dxfId="1947" priority="4">
      <formula>F31&lt;0</formula>
    </cfRule>
  </conditionalFormatting>
  <conditionalFormatting sqref="H31:H33">
    <cfRule type="expression" dxfId="1946" priority="1">
      <formula>H31&gt;0</formula>
    </cfRule>
    <cfRule type="expression" dxfId="194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44.57</v>
      </c>
      <c r="R4" s="495">
        <v>-1.24E-2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-965.25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-965.25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-9.7704785282283574E-2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17.142307692307693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49.027000000000001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48.581300000000006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48.135600000000004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47.689900000000002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47.244199999999999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46.798500000000004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46.352800000000002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4" si="14">C30*(E30-D30)</f>
        <v>-347.24999999999966</v>
      </c>
      <c r="G30" s="39">
        <f t="shared" ref="G30:G34" si="15">D30*C30</f>
        <v>5271.25</v>
      </c>
      <c r="H30" s="222">
        <f t="shared" ref="H30:H34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45.9071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45.461399999999998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45.015700000000002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44.57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4"/>
        <v>-965.25999999999931</v>
      </c>
      <c r="G34" s="39">
        <f t="shared" si="15"/>
        <v>9879.2599999999984</v>
      </c>
      <c r="H34" s="222">
        <f t="shared" si="16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44.124299999999998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43.678600000000003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43.232900000000001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42.787199999999999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42.341499999999996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41.895800000000001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41.450099999999999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41.004400000000004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40.558700000000002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40.113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4" priority="31">
      <formula>F47&gt;0</formula>
    </cfRule>
    <cfRule type="expression" dxfId="1943" priority="32">
      <formula>F47&lt;0</formula>
    </cfRule>
  </conditionalFormatting>
  <conditionalFormatting sqref="Q7">
    <cfRule type="expression" dxfId="1942" priority="29">
      <formula>Q7&gt;0</formula>
    </cfRule>
    <cfRule type="expression" dxfId="1941" priority="30">
      <formula>Q7&lt;0</formula>
    </cfRule>
  </conditionalFormatting>
  <conditionalFormatting sqref="Q8">
    <cfRule type="expression" dxfId="1940" priority="27">
      <formula>Q8&gt;0</formula>
    </cfRule>
    <cfRule type="expression" dxfId="1939" priority="28">
      <formula>Q8&lt;0</formula>
    </cfRule>
  </conditionalFormatting>
  <conditionalFormatting sqref="F31:F46">
    <cfRule type="expression" dxfId="1938" priority="25">
      <formula>F31&gt;0</formula>
    </cfRule>
    <cfRule type="expression" dxfId="1937" priority="26">
      <formula>F31&lt;0</formula>
    </cfRule>
  </conditionalFormatting>
  <conditionalFormatting sqref="H31:H46">
    <cfRule type="expression" dxfId="1936" priority="23">
      <formula>H31&gt;0</formula>
    </cfRule>
    <cfRule type="expression" dxfId="1935" priority="24">
      <formula>H31&lt;0</formula>
    </cfRule>
  </conditionalFormatting>
  <conditionalFormatting sqref="Q10">
    <cfRule type="expression" dxfId="1934" priority="21">
      <formula>Q10&gt;0</formula>
    </cfRule>
    <cfRule type="expression" dxfId="1933" priority="22">
      <formula>Q10&lt;0</formula>
    </cfRule>
  </conditionalFormatting>
  <conditionalFormatting sqref="J25:J38">
    <cfRule type="expression" dxfId="1932" priority="19">
      <formula>J25&gt;0</formula>
    </cfRule>
    <cfRule type="expression" dxfId="1931" priority="20">
      <formula>J25&lt;0</formula>
    </cfRule>
  </conditionalFormatting>
  <conditionalFormatting sqref="K35:K38">
    <cfRule type="expression" dxfId="1930" priority="17">
      <formula>K35&gt;0</formula>
    </cfRule>
    <cfRule type="expression" dxfId="1929" priority="18">
      <formula>K35&lt;0</formula>
    </cfRule>
  </conditionalFormatting>
  <conditionalFormatting sqref="L25:L38">
    <cfRule type="expression" dxfId="1928" priority="15">
      <formula>L25&gt;0</formula>
    </cfRule>
    <cfRule type="expression" dxfId="1927" priority="16">
      <formula>L25&lt;0</formula>
    </cfRule>
  </conditionalFormatting>
  <conditionalFormatting sqref="F89:F110">
    <cfRule type="expression" dxfId="1926" priority="13">
      <formula>F89&gt;0</formula>
    </cfRule>
    <cfRule type="expression" dxfId="1925" priority="14">
      <formula>F89&lt;0</formula>
    </cfRule>
  </conditionalFormatting>
  <conditionalFormatting sqref="H89:H110">
    <cfRule type="expression" dxfId="1924" priority="11">
      <formula>H89&gt;0</formula>
    </cfRule>
    <cfRule type="expression" dxfId="1923" priority="12">
      <formula>H89&lt;0</formula>
    </cfRule>
  </conditionalFormatting>
  <conditionalFormatting sqref="J89:J102">
    <cfRule type="expression" dxfId="1922" priority="9">
      <formula>J89&gt;0</formula>
    </cfRule>
    <cfRule type="expression" dxfId="1921" priority="10">
      <formula>J89&lt;0</formula>
    </cfRule>
  </conditionalFormatting>
  <conditionalFormatting sqref="K89:K102">
    <cfRule type="expression" dxfId="1920" priority="7">
      <formula>K89&gt;0</formula>
    </cfRule>
    <cfRule type="expression" dxfId="1919" priority="8">
      <formula>K89&lt;0</formula>
    </cfRule>
  </conditionalFormatting>
  <conditionalFormatting sqref="L89:L102">
    <cfRule type="expression" dxfId="1918" priority="5">
      <formula>L89&gt;0</formula>
    </cfRule>
    <cfRule type="expression" dxfId="1917" priority="6">
      <formula>L89&lt;0</formula>
    </cfRule>
  </conditionalFormatting>
  <conditionalFormatting sqref="F25:F30">
    <cfRule type="expression" dxfId="1916" priority="3">
      <formula>F25&gt;0</formula>
    </cfRule>
    <cfRule type="expression" dxfId="1915" priority="4">
      <formula>F25&lt;0</formula>
    </cfRule>
  </conditionalFormatting>
  <conditionalFormatting sqref="H25:H30">
    <cfRule type="expression" dxfId="1914" priority="1">
      <formula>H25&gt;0</formula>
    </cfRule>
    <cfRule type="expression" dxfId="191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51.209899999999998</v>
      </c>
      <c r="R4" s="495">
        <v>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5120.99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316.5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316.5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6.5875878605221372E-2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2.9291211269695899E-2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56.330890000000004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55.818791000000004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39</v>
      </c>
      <c r="O19" s="81">
        <v>1.08</v>
      </c>
      <c r="P19" s="81">
        <f t="shared" si="2"/>
        <v>55.306691999999998</v>
      </c>
    </row>
    <row r="20" spans="1:21" x14ac:dyDescent="0.25">
      <c r="O20" s="81">
        <v>1.07</v>
      </c>
      <c r="P20" s="81">
        <f t="shared" si="2"/>
        <v>54.794592999999999</v>
      </c>
    </row>
    <row r="21" spans="1:21" x14ac:dyDescent="0.25">
      <c r="O21" s="81">
        <v>1.06</v>
      </c>
      <c r="P21" s="81">
        <f t="shared" si="2"/>
        <v>54.282494</v>
      </c>
    </row>
    <row r="22" spans="1:21" x14ac:dyDescent="0.25">
      <c r="O22" s="81">
        <v>1.05</v>
      </c>
      <c r="P22" s="81">
        <f t="shared" si="2"/>
        <v>53.770395000000001</v>
      </c>
    </row>
    <row r="23" spans="1:21" x14ac:dyDescent="0.25">
      <c r="O23" s="81">
        <v>1.04</v>
      </c>
      <c r="P23" s="81">
        <f t="shared" si="2"/>
        <v>53.258296000000001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52.746197000000002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52.234097999999996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51.721998999999997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51.209899999999998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50.697800999999998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50.185701999999999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49.673602999999993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49.161503999999994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48.649404999999994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48.137305999999995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47.625207000000003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47.113107999999997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46.601008999999998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46.088909999999998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2" priority="35">
      <formula>F47&gt;0</formula>
    </cfRule>
    <cfRule type="expression" dxfId="1911" priority="36">
      <formula>F47&lt;0</formula>
    </cfRule>
  </conditionalFormatting>
  <conditionalFormatting sqref="Q7">
    <cfRule type="expression" dxfId="1910" priority="33">
      <formula>Q7&gt;0</formula>
    </cfRule>
    <cfRule type="expression" dxfId="1909" priority="34">
      <formula>Q7&lt;0</formula>
    </cfRule>
  </conditionalFormatting>
  <conditionalFormatting sqref="Q8">
    <cfRule type="expression" dxfId="1908" priority="31">
      <formula>Q8&gt;0</formula>
    </cfRule>
    <cfRule type="expression" dxfId="1907" priority="32">
      <formula>Q8&lt;0</formula>
    </cfRule>
  </conditionalFormatting>
  <conditionalFormatting sqref="F30:F46">
    <cfRule type="expression" dxfId="1906" priority="29">
      <formula>F30&gt;0</formula>
    </cfRule>
    <cfRule type="expression" dxfId="1905" priority="30">
      <formula>F30&lt;0</formula>
    </cfRule>
  </conditionalFormatting>
  <conditionalFormatting sqref="H30:H46">
    <cfRule type="expression" dxfId="1904" priority="27">
      <formula>H30&gt;0</formula>
    </cfRule>
    <cfRule type="expression" dxfId="1903" priority="28">
      <formula>H30&lt;0</formula>
    </cfRule>
  </conditionalFormatting>
  <conditionalFormatting sqref="Q10">
    <cfRule type="expression" dxfId="1902" priority="25">
      <formula>Q10&gt;0</formula>
    </cfRule>
    <cfRule type="expression" dxfId="1901" priority="26">
      <formula>Q10&lt;0</formula>
    </cfRule>
  </conditionalFormatting>
  <conditionalFormatting sqref="J25:J38">
    <cfRule type="expression" dxfId="1900" priority="23">
      <formula>J25&gt;0</formula>
    </cfRule>
    <cfRule type="expression" dxfId="1899" priority="24">
      <formula>J25&lt;0</formula>
    </cfRule>
  </conditionalFormatting>
  <conditionalFormatting sqref="K25:K38">
    <cfRule type="expression" dxfId="1898" priority="21">
      <formula>K25&gt;0</formula>
    </cfRule>
    <cfRule type="expression" dxfId="1897" priority="22">
      <formula>K25&lt;0</formula>
    </cfRule>
  </conditionalFormatting>
  <conditionalFormatting sqref="L25 L38">
    <cfRule type="expression" dxfId="1896" priority="19">
      <formula>L25&gt;0</formula>
    </cfRule>
    <cfRule type="expression" dxfId="1895" priority="20">
      <formula>L25&lt;0</formula>
    </cfRule>
  </conditionalFormatting>
  <conditionalFormatting sqref="F89:F110">
    <cfRule type="expression" dxfId="1894" priority="17">
      <formula>F89&gt;0</formula>
    </cfRule>
    <cfRule type="expression" dxfId="1893" priority="18">
      <formula>F89&lt;0</formula>
    </cfRule>
  </conditionalFormatting>
  <conditionalFormatting sqref="H89:H110">
    <cfRule type="expression" dxfId="1892" priority="15">
      <formula>H89&gt;0</formula>
    </cfRule>
    <cfRule type="expression" dxfId="1891" priority="16">
      <formula>H89&lt;0</formula>
    </cfRule>
  </conditionalFormatting>
  <conditionalFormatting sqref="J89:J102">
    <cfRule type="expression" dxfId="1890" priority="13">
      <formula>J89&gt;0</formula>
    </cfRule>
    <cfRule type="expression" dxfId="1889" priority="14">
      <formula>J89&lt;0</formula>
    </cfRule>
  </conditionalFormatting>
  <conditionalFormatting sqref="K89:K102">
    <cfRule type="expression" dxfId="1888" priority="11">
      <formula>K89&gt;0</formula>
    </cfRule>
    <cfRule type="expression" dxfId="1887" priority="12">
      <formula>K89&lt;0</formula>
    </cfRule>
  </conditionalFormatting>
  <conditionalFormatting sqref="L89:L102">
    <cfRule type="expression" dxfId="1886" priority="9">
      <formula>L89&gt;0</formula>
    </cfRule>
    <cfRule type="expression" dxfId="1885" priority="10">
      <formula>L89&lt;0</formula>
    </cfRule>
  </conditionalFormatting>
  <conditionalFormatting sqref="F25 F29">
    <cfRule type="expression" dxfId="1884" priority="7">
      <formula>F25&gt;0</formula>
    </cfRule>
    <cfRule type="expression" dxfId="1883" priority="8">
      <formula>F25&lt;0</formula>
    </cfRule>
  </conditionalFormatting>
  <conditionalFormatting sqref="H29 H25:H27">
    <cfRule type="expression" dxfId="1882" priority="5">
      <formula>H25&gt;0</formula>
    </cfRule>
    <cfRule type="expression" dxfId="1881" priority="6">
      <formula>H25&lt;0</formula>
    </cfRule>
  </conditionalFormatting>
  <conditionalFormatting sqref="F26:F28">
    <cfRule type="expression" dxfId="1880" priority="3">
      <formula>F26&gt;0</formula>
    </cfRule>
    <cfRule type="expression" dxfId="1879" priority="4">
      <formula>F26&lt;0</formula>
    </cfRule>
  </conditionalFormatting>
  <conditionalFormatting sqref="H28">
    <cfRule type="expression" dxfId="1878" priority="1">
      <formula>H28&gt;0</formula>
    </cfRule>
    <cfRule type="expression" dxfId="187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6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7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554</v>
      </c>
      <c r="AJ2">
        <f>$Q$2*$Q$4</f>
        <v>43094.85</v>
      </c>
      <c r="AK2">
        <f ca="1">AJ2*EXP(-$X$2 * AI2/365.25)</f>
        <v>50341.35238067645</v>
      </c>
      <c r="AM2" s="2">
        <f>Q10</f>
        <v>1747.9699999999939</v>
      </c>
      <c r="AO2" t="e">
        <f ca="1" xml:space="preserve"> (SUM(AB:AB) - SUM(AE:AE) - SUM(AH:AH) - SUM(AK:AK))/SUM(AB:AB)</f>
        <v>#REF!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28.065580000000011</v>
      </c>
      <c r="T3" s="814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28.729900000000001</v>
      </c>
      <c r="R4" s="222">
        <v>9.74E-2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43094.85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42098.370000000017</v>
      </c>
      <c r="T6" s="814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2744.449999999968</v>
      </c>
      <c r="R7">
        <v>780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996.4799999999741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2.3670275119914944E-2</v>
      </c>
      <c r="T9" s="814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1.740347164452365E-2</v>
      </c>
      <c r="R11">
        <f>0.125</f>
        <v>0.125</v>
      </c>
      <c r="T11" s="814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 t="s">
        <v>1121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14.014585365853661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1106</v>
      </c>
      <c r="Q14" s="736">
        <v>-0.10249999999999999</v>
      </c>
      <c r="T14" s="814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4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4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4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31.602890000000002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31.315591000000001</v>
      </c>
      <c r="Q24" s="2"/>
      <c r="T24" s="814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31.028292000000004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30.740993000000003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30.453694000000002</v>
      </c>
      <c r="Q27" s="2"/>
      <c r="T27" s="815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30.166395000000001</v>
      </c>
      <c r="Q28" s="2"/>
      <c r="T28" s="815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11"/>
        <v>29.879096000000001</v>
      </c>
      <c r="Q29" s="2"/>
      <c r="T29" s="815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546</v>
      </c>
      <c r="AD29" s="2">
        <f t="shared" si="6"/>
        <v>13089.83</v>
      </c>
      <c r="AE29">
        <f t="shared" si="7"/>
        <v>15256.636155393031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11"/>
        <v>29.591797</v>
      </c>
      <c r="Q30" s="2"/>
      <c r="T30" s="815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551</v>
      </c>
      <c r="AD30" s="2">
        <f t="shared" si="6"/>
        <v>5759.5300000000007</v>
      </c>
      <c r="AE30">
        <f t="shared" si="7"/>
        <v>6722.3485851384103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11"/>
        <v>29.304498000000002</v>
      </c>
      <c r="Q31" s="2"/>
      <c r="T31" s="815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554</v>
      </c>
      <c r="AD31" s="2">
        <f t="shared" si="6"/>
        <v>8693.89</v>
      </c>
      <c r="AE31">
        <f t="shared" si="7"/>
        <v>10155.788453813835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29.017199000000002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28.729900000000001</v>
      </c>
      <c r="Q33" s="2"/>
      <c r="T33" s="814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28.442601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28.155301999999999</v>
      </c>
      <c r="Q35" s="2"/>
      <c r="T35" s="814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27.868003000000002</v>
      </c>
      <c r="T36" s="814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11"/>
        <v>27.580704000000001</v>
      </c>
      <c r="W37" s="134"/>
      <c r="Z37">
        <f t="shared" si="2"/>
        <v>492</v>
      </c>
      <c r="AA37" s="2">
        <f t="shared" si="3"/>
        <v>5341.6</v>
      </c>
      <c r="AB37">
        <f t="shared" si="4"/>
        <v>6132.2065112669388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80</v>
      </c>
      <c r="D38" s="43">
        <v>24.28</v>
      </c>
      <c r="E38" s="43">
        <v>0</v>
      </c>
      <c r="F38" s="43">
        <f t="shared" ref="F38" si="12">D38*C38+E38</f>
        <v>1942.4</v>
      </c>
      <c r="G38" s="29"/>
      <c r="O38" s="81">
        <v>0.95</v>
      </c>
      <c r="P38" s="81">
        <f t="shared" si="11"/>
        <v>27.293405</v>
      </c>
      <c r="T38" s="814">
        <v>43210</v>
      </c>
      <c r="U38" t="s">
        <v>1013</v>
      </c>
      <c r="W38" s="134"/>
      <c r="Z38">
        <f t="shared" ref="Z38:Z43" si="13">B39-$B$2</f>
        <v>492</v>
      </c>
      <c r="AA38" s="2">
        <f t="shared" ref="AA38:AA43" si="14">F39</f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43210</v>
      </c>
      <c r="C39" s="7">
        <v>200</v>
      </c>
      <c r="D39" s="43">
        <v>24.28</v>
      </c>
      <c r="E39" s="43">
        <v>0</v>
      </c>
      <c r="F39" s="43">
        <f t="shared" ref="F39:F45" si="15">D39*C39+E39</f>
        <v>4856</v>
      </c>
      <c r="G39" s="29"/>
      <c r="O39" s="81">
        <v>0.94</v>
      </c>
      <c r="P39" s="81">
        <f t="shared" si="11"/>
        <v>27.006105999999999</v>
      </c>
      <c r="U39" t="s">
        <v>1014</v>
      </c>
      <c r="W39" s="134"/>
      <c r="Z39">
        <f t="shared" si="13"/>
        <v>502</v>
      </c>
      <c r="AA39" s="2">
        <f t="shared" si="14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43220</v>
      </c>
      <c r="C40" s="7">
        <v>200</v>
      </c>
      <c r="D40" s="43">
        <v>25.4</v>
      </c>
      <c r="E40" s="43">
        <v>0</v>
      </c>
      <c r="F40" s="43">
        <f t="shared" si="15"/>
        <v>5080</v>
      </c>
      <c r="G40" s="29"/>
      <c r="O40" s="81">
        <v>0.93</v>
      </c>
      <c r="P40" s="81">
        <f t="shared" si="11"/>
        <v>26.718807000000002</v>
      </c>
      <c r="W40" s="134"/>
      <c r="Z40">
        <f t="shared" si="13"/>
        <v>503</v>
      </c>
      <c r="AA40" s="2">
        <f t="shared" si="14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15"/>
        <v>7395</v>
      </c>
      <c r="G41" s="477"/>
      <c r="O41" s="81">
        <v>0.92</v>
      </c>
      <c r="P41" s="81">
        <f t="shared" si="11"/>
        <v>26.431508000000001</v>
      </c>
      <c r="W41" s="134"/>
      <c r="Z41">
        <f t="shared" si="13"/>
        <v>519</v>
      </c>
      <c r="AA41" s="2">
        <f t="shared" si="14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477">
        <v>43237</v>
      </c>
      <c r="C42" s="7">
        <v>300</v>
      </c>
      <c r="D42" s="43">
        <v>25.27</v>
      </c>
      <c r="E42" s="43">
        <v>0</v>
      </c>
      <c r="F42" s="43">
        <f t="shared" si="15"/>
        <v>7581</v>
      </c>
      <c r="G42" s="477"/>
      <c r="O42" s="81">
        <v>0.91</v>
      </c>
      <c r="P42" s="81">
        <f t="shared" si="11"/>
        <v>26.144209</v>
      </c>
      <c r="T42" s="814">
        <v>43214</v>
      </c>
      <c r="U42" t="s">
        <v>1019</v>
      </c>
      <c r="W42" s="134"/>
      <c r="Z42">
        <f t="shared" si="13"/>
        <v>525</v>
      </c>
      <c r="AA42" s="2">
        <f t="shared" si="14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735">
        <v>43243</v>
      </c>
      <c r="C43" s="7">
        <v>200</v>
      </c>
      <c r="D43" s="77">
        <v>24.57</v>
      </c>
      <c r="E43" s="43">
        <v>0</v>
      </c>
      <c r="F43" s="43">
        <f t="shared" si="15"/>
        <v>4914</v>
      </c>
      <c r="G43" s="29"/>
      <c r="O43" s="81">
        <v>0.9</v>
      </c>
      <c r="P43" s="81">
        <f t="shared" si="11"/>
        <v>25.856910000000003</v>
      </c>
      <c r="T43" s="814">
        <v>43221</v>
      </c>
      <c r="U43" t="s">
        <v>1060</v>
      </c>
      <c r="W43" s="134"/>
      <c r="Z43">
        <f t="shared" si="13"/>
        <v>548</v>
      </c>
      <c r="AA43" s="2">
        <f t="shared" si="14"/>
        <v>5671.6</v>
      </c>
      <c r="AB43">
        <f t="shared" si="4"/>
        <v>6614.1502636380155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735">
        <v>43266</v>
      </c>
      <c r="C44" s="7">
        <v>220</v>
      </c>
      <c r="D44" s="43">
        <v>25.78</v>
      </c>
      <c r="E44" s="43">
        <v>0</v>
      </c>
      <c r="F44" s="43">
        <f t="shared" si="15"/>
        <v>5671.6</v>
      </c>
      <c r="G44" s="29"/>
      <c r="T44" s="815">
        <v>43223</v>
      </c>
      <c r="U44" t="s">
        <v>1058</v>
      </c>
      <c r="W44" s="134"/>
      <c r="Z44" t="e">
        <f>#REF!-$B$2</f>
        <v>#REF!</v>
      </c>
      <c r="AA44" s="2" t="e">
        <f>#REF!</f>
        <v>#REF!</v>
      </c>
      <c r="AB44" t="e">
        <f t="shared" si="4"/>
        <v>#REF!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735">
        <v>43272</v>
      </c>
      <c r="C45" s="7">
        <v>300</v>
      </c>
      <c r="D45" s="43">
        <v>27.98</v>
      </c>
      <c r="E45" s="43">
        <v>0</v>
      </c>
      <c r="F45" s="43">
        <f t="shared" si="15"/>
        <v>8394</v>
      </c>
      <c r="G45" s="29"/>
      <c r="W45" s="134"/>
      <c r="Z45">
        <f t="shared" si="2"/>
        <v>554</v>
      </c>
      <c r="AA45" s="2">
        <f t="shared" si="3"/>
        <v>8394</v>
      </c>
      <c r="AB45">
        <f t="shared" si="4"/>
        <v>9805.4712310960149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4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4">
        <v>43236</v>
      </c>
      <c r="U48" t="s">
        <v>1084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35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1086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4">
        <v>43243</v>
      </c>
      <c r="U53" t="s">
        <v>1099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28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10320</v>
      </c>
      <c r="D57" s="18"/>
      <c r="E57" s="18"/>
      <c r="F57" s="18">
        <f>SUM(F2:F56)</f>
        <v>269241.67</v>
      </c>
      <c r="G57" s="14"/>
      <c r="H57" s="14">
        <f>SUM(H2:H56)</f>
        <v>8820</v>
      </c>
      <c r="I57" s="18"/>
      <c r="J57" s="18"/>
      <c r="K57" s="18">
        <f>SUM(K2:K56)</f>
        <v>225924.89999999997</v>
      </c>
      <c r="L57" s="14"/>
      <c r="M57" s="18">
        <f>SUM(M2:M56)</f>
        <v>1218.4000000000001</v>
      </c>
      <c r="U57" t="s">
        <v>1146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8820</v>
      </c>
      <c r="D58" s="343"/>
      <c r="E58" s="343"/>
      <c r="F58" s="344">
        <f>SumByColor($A$58,F2:F56)</f>
        <v>224891</v>
      </c>
      <c r="G58" s="344"/>
      <c r="H58" s="747">
        <f>SumByColor($A$58,H2:H56)</f>
        <v>8820</v>
      </c>
      <c r="I58" s="343"/>
      <c r="J58" s="343"/>
      <c r="K58" s="344">
        <f>SumByColor($A$58,K2:K56)</f>
        <v>225929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6">C64*(E64-D64)</f>
        <v>-57.00000000000216</v>
      </c>
      <c r="G64" s="39">
        <f t="shared" ref="G64:G70" si="17">D64*C64</f>
        <v>13761.000000000002</v>
      </c>
      <c r="H64" s="222">
        <f t="shared" ref="H64:H70" si="18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6"/>
        <v>-373.00000000000182</v>
      </c>
      <c r="G65" s="39">
        <f t="shared" si="17"/>
        <v>13761.000000000002</v>
      </c>
      <c r="H65" s="222">
        <f t="shared" si="18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6"/>
        <v>-391.00000000000182</v>
      </c>
      <c r="G66" s="39">
        <f t="shared" si="17"/>
        <v>17071</v>
      </c>
      <c r="H66" s="222">
        <f t="shared" si="18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6"/>
        <v>-60.999999999999943</v>
      </c>
      <c r="G67" s="39">
        <f t="shared" si="17"/>
        <v>17071</v>
      </c>
      <c r="H67" s="222">
        <f t="shared" si="18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6"/>
        <v>-531.00000000000307</v>
      </c>
      <c r="G68" s="39">
        <f t="shared" si="17"/>
        <v>20379.000000000004</v>
      </c>
      <c r="H68" s="222">
        <f t="shared" si="18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6"/>
        <v>-291.00000000000392</v>
      </c>
      <c r="G69" s="39">
        <f t="shared" si="17"/>
        <v>20379.000000000004</v>
      </c>
      <c r="H69" s="222">
        <f t="shared" si="18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6"/>
        <v>36.839999999997985</v>
      </c>
      <c r="G70" s="39">
        <f t="shared" si="17"/>
        <v>13539.160000000002</v>
      </c>
      <c r="H70" s="222">
        <f t="shared" si="18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9">C71*(E71-D71)</f>
        <v>-217.15200000000294</v>
      </c>
      <c r="G71" s="39">
        <f t="shared" ref="G71" si="20">D71*C71</f>
        <v>20155.152000000002</v>
      </c>
      <c r="H71" s="222">
        <f t="shared" ref="H71" si="21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22">C72*(E72-D72)</f>
        <v>-815.12000000000171</v>
      </c>
      <c r="G72" s="39">
        <f t="shared" ref="G72" si="23">D72*C72</f>
        <v>26591.120000000003</v>
      </c>
      <c r="H72" s="222">
        <f t="shared" ref="H72" si="24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5">C73*(E73-D73)</f>
        <v>-1989.12</v>
      </c>
      <c r="G73" s="39">
        <f t="shared" ref="G73" si="26">D73*C73</f>
        <v>44927.12</v>
      </c>
      <c r="H73" s="222">
        <f t="shared" ref="H73" si="27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8">C74*(E74-D74)</f>
        <v>-3487.4999999999991</v>
      </c>
      <c r="G74" s="39">
        <f t="shared" ref="G74" si="29">D74*C74</f>
        <v>47932.5</v>
      </c>
      <c r="H74" s="222">
        <f t="shared" ref="H74" si="30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31">C75*(E75-D75)</f>
        <v>-4805.9000000000033</v>
      </c>
      <c r="G75" s="39">
        <f t="shared" ref="G75" si="32">D75*C75</f>
        <v>53595.9</v>
      </c>
      <c r="H75" s="222">
        <f t="shared" ref="H75" si="33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4">C76*(E76-D76)</f>
        <v>-4532.9999999999973</v>
      </c>
      <c r="G76" s="39">
        <f t="shared" ref="G76" si="35">D76*C76</f>
        <v>47793</v>
      </c>
      <c r="H76" s="222">
        <f t="shared" ref="H76" si="36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7">C77*(E77-D77)</f>
        <v>-4142.9999999999955</v>
      </c>
      <c r="G77" s="39">
        <f t="shared" ref="G77" si="38">D77*C77</f>
        <v>47793</v>
      </c>
      <c r="H77" s="222">
        <f t="shared" ref="H77" si="39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40">C78*(E78-D78)</f>
        <v>-3764.9999999999968</v>
      </c>
      <c r="G78" s="39">
        <f t="shared" ref="G78" si="41">D78*C78</f>
        <v>47790</v>
      </c>
      <c r="H78" s="222">
        <f t="shared" ref="H78" si="42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3">C79*(E79-D79)</f>
        <v>-3944.9999999999986</v>
      </c>
      <c r="G79" s="39">
        <f t="shared" ref="G79:G80" si="44">D79*C79</f>
        <v>47790</v>
      </c>
      <c r="H79" s="222">
        <f t="shared" ref="H79:H80" si="45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3"/>
        <v>-11658.96</v>
      </c>
      <c r="G80" s="39">
        <f t="shared" si="44"/>
        <v>55182.96</v>
      </c>
      <c r="H80" s="222">
        <f t="shared" si="45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6">C81*(E81-D81)</f>
        <v>-14922.88</v>
      </c>
      <c r="G81" s="39">
        <f t="shared" ref="G81" si="47">D81*C81</f>
        <v>59502.879999999997</v>
      </c>
      <c r="H81" s="222">
        <f t="shared" ref="H81" si="48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9">C82*(E82-D82)</f>
        <v>-12982.879999999994</v>
      </c>
      <c r="G82" s="39">
        <f t="shared" ref="G82" si="50">D82*C82</f>
        <v>59502.879999999997</v>
      </c>
      <c r="H82" s="222">
        <f t="shared" ref="H82" si="51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52">C83*(E83-D83)</f>
        <v>-10943.942999999997</v>
      </c>
      <c r="G83" s="39">
        <f t="shared" ref="G83" si="53">D83*C83</f>
        <v>57075.942999999999</v>
      </c>
      <c r="H83" s="222">
        <f t="shared" ref="H83" si="54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5">C84*(E84-D84)</f>
        <v>-8839.9999999999964</v>
      </c>
      <c r="G84" s="39">
        <f t="shared" ref="G84" si="56">D84*C84</f>
        <v>59400</v>
      </c>
      <c r="H84" s="222">
        <f t="shared" ref="H84" si="57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8">C85*(E85-D85)</f>
        <v>-14325.999999999993</v>
      </c>
      <c r="G85" s="39">
        <f t="shared" ref="G85" si="59">D85*C85</f>
        <v>59166</v>
      </c>
      <c r="H85" s="222">
        <f t="shared" ref="H85" si="60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61">C86*(E86-D86)</f>
        <v>-16722.480000000003</v>
      </c>
      <c r="G86" s="39">
        <f t="shared" ref="G86" si="62">D86*C86</f>
        <v>67314.48</v>
      </c>
      <c r="H86" s="222">
        <f t="shared" ref="H86" si="63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4">C87*(E87-D87)</f>
        <v>-16623.999999999996</v>
      </c>
      <c r="G87" s="39">
        <f t="shared" ref="G87" si="65">D87*C87</f>
        <v>58894</v>
      </c>
      <c r="H87" s="222">
        <f t="shared" ref="H87" si="66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7">C88*(E88-D88)</f>
        <v>-16013.999999999996</v>
      </c>
      <c r="G88" s="39">
        <f t="shared" ref="G88" si="68">D88*C88</f>
        <v>58894</v>
      </c>
      <c r="H88" s="222">
        <f t="shared" ref="H88" si="69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70">C89*(E89-D89)</f>
        <v>-18460.640000000003</v>
      </c>
      <c r="G89" s="39">
        <f t="shared" ref="G89:G90" si="71">D89*C89</f>
        <v>62944.639999999999</v>
      </c>
      <c r="H89" s="222">
        <f t="shared" ref="H89:H90" si="72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0"/>
        <v>-17704</v>
      </c>
      <c r="G90" s="39">
        <f t="shared" si="71"/>
        <v>58824</v>
      </c>
      <c r="H90" s="222">
        <f t="shared" si="72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3">C91*(E91-D91)</f>
        <v>-16223.999999999996</v>
      </c>
      <c r="G91" s="39">
        <f t="shared" ref="G91" si="74">D91*C91</f>
        <v>58824</v>
      </c>
      <c r="H91" s="222">
        <f t="shared" ref="H91" si="75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6">C92*(E92-D92)</f>
        <v>-16123.999999999995</v>
      </c>
      <c r="G92" s="39">
        <f t="shared" ref="G92" si="77">D92*C92</f>
        <v>58824</v>
      </c>
      <c r="H92" s="222">
        <f t="shared" ref="H92" si="78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9">C93*(E93-D93)</f>
        <v>-14664.000000000002</v>
      </c>
      <c r="G93" s="39">
        <f t="shared" ref="G93" si="80">D93*C93</f>
        <v>58824</v>
      </c>
      <c r="H93" s="222">
        <f t="shared" ref="H93" si="81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82">C94*(E94-D94)</f>
        <v>-12171.6</v>
      </c>
      <c r="G94" s="39">
        <f t="shared" ref="G94" si="83">D94*C94</f>
        <v>54309.599999999999</v>
      </c>
      <c r="H94" s="222">
        <f t="shared" ref="H94" si="84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5">C95*(E95-D95)</f>
        <v>-6716.6999999999953</v>
      </c>
      <c r="G95" s="39">
        <f t="shared" ref="G95" si="86">D95*C95</f>
        <v>51664.7</v>
      </c>
      <c r="H95" s="222">
        <f t="shared" ref="H95" si="87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8">C96*(E96-D96)</f>
        <v>-5628.8000000000011</v>
      </c>
      <c r="G96" s="39">
        <f t="shared" ref="G96" si="89">D96*C96</f>
        <v>48956.799999999996</v>
      </c>
      <c r="H96" s="222">
        <f t="shared" ref="H96" si="90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91">C97*(E97-D97)</f>
        <v>-7635.0399999999981</v>
      </c>
      <c r="G97" s="39">
        <f t="shared" ref="G97" si="92">D97*C97</f>
        <v>48707.040000000001</v>
      </c>
      <c r="H97" s="222">
        <f t="shared" ref="H97" si="93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4">C98*(E98-D98)</f>
        <v>-6019.0400000000009</v>
      </c>
      <c r="G98" s="39">
        <f t="shared" ref="G98" si="95">D98*C98</f>
        <v>48707.040000000001</v>
      </c>
      <c r="H98" s="222">
        <f t="shared" ref="H98" si="96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7">C99*(E99-D99)</f>
        <v>-5426.9999999999982</v>
      </c>
      <c r="G99" s="39">
        <f t="shared" ref="G99" si="98">D99*C99</f>
        <v>46002</v>
      </c>
      <c r="H99" s="222">
        <f t="shared" ref="H99" si="99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100">C100*(E100-D100)</f>
        <v>-5021.7999999999993</v>
      </c>
      <c r="G100" s="39">
        <f t="shared" ref="G100" si="101">D100*C100</f>
        <v>43269.8</v>
      </c>
      <c r="H100" s="222">
        <f t="shared" ref="H100" si="102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3">C101*(E101-D101)</f>
        <v>-3724.4999999999982</v>
      </c>
      <c r="G101" s="39">
        <f t="shared" ref="G101" si="104">D101*C101</f>
        <v>40449.5</v>
      </c>
      <c r="H101" s="222">
        <f t="shared" ref="H101" si="105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6">C102*(E102-D102)</f>
        <v>-4290.9999999999964</v>
      </c>
      <c r="G102" s="39">
        <f t="shared" ref="G102" si="107">D102*C102</f>
        <v>43211</v>
      </c>
      <c r="H102" s="222">
        <f t="shared" ref="H102" si="108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9">C103*(E103-D103)</f>
        <v>-3612.7</v>
      </c>
      <c r="G103" s="39">
        <f t="shared" ref="G103" si="110">D103*C103</f>
        <v>40402.700000000004</v>
      </c>
      <c r="H103" s="222">
        <f t="shared" ref="H103" si="111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12">C104*(E104-D104)</f>
        <v>-4197.6999999999989</v>
      </c>
      <c r="G104" s="39">
        <f t="shared" ref="G104" si="113">D104*C104</f>
        <v>40402.700000000004</v>
      </c>
      <c r="H104" s="222">
        <f t="shared" ref="H104" si="114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5">C105*(E105-D105)</f>
        <v>-5158.5</v>
      </c>
      <c r="G105" s="39">
        <f t="shared" ref="G105" si="116">D105*C105</f>
        <v>45823.5</v>
      </c>
      <c r="H105" s="222">
        <f t="shared" ref="H105" si="117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8">C106*(E106-D106)</f>
        <v>-5729.0000000000018</v>
      </c>
      <c r="G106" s="39">
        <f t="shared" ref="G106" si="119">D106*C106</f>
        <v>51170</v>
      </c>
      <c r="H106" s="222">
        <f t="shared" ref="H106" si="120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21">C107*(E107-D107)</f>
        <v>-4686.5000000000009</v>
      </c>
      <c r="G107" s="39">
        <f t="shared" ref="G107" si="122">D107*C107</f>
        <v>40202.5</v>
      </c>
      <c r="H107" s="222">
        <f t="shared" ref="H107" si="123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4">C108*(E108-D108)</f>
        <v>-3841.5000000000023</v>
      </c>
      <c r="G108" s="39">
        <f t="shared" ref="G108" si="125">D108*C108</f>
        <v>40202.5</v>
      </c>
      <c r="H108" s="222">
        <f t="shared" ref="H108" si="126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7">C109*(E109-D109)</f>
        <v>-3578.9</v>
      </c>
      <c r="G109" s="39">
        <f t="shared" ref="G109" si="128">D109*C109</f>
        <v>40160.9</v>
      </c>
      <c r="H109" s="222">
        <f t="shared" ref="H109" si="129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30">C110*(E110-D110)</f>
        <v>-2889.8999999999987</v>
      </c>
      <c r="G110" s="39">
        <f t="shared" ref="G110" si="131">D110*C110</f>
        <v>40160.9</v>
      </c>
      <c r="H110" s="222">
        <f t="shared" ref="H110" si="132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3">C111*(E111-D111)</f>
        <v>-1500</v>
      </c>
      <c r="G111" s="39">
        <f t="shared" ref="G111" si="134">D111*C111</f>
        <v>31220</v>
      </c>
      <c r="H111" s="222">
        <f t="shared" ref="H111" si="135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6">C112*(E112-D112)</f>
        <v>-1485.6400000000015</v>
      </c>
      <c r="G112" s="39">
        <f t="shared" ref="G112" si="137">D112*C112</f>
        <v>40004.639999999999</v>
      </c>
      <c r="H112" s="222">
        <f t="shared" ref="H112" si="138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9">C113*(E113-D113)</f>
        <v>-1901.6400000000019</v>
      </c>
      <c r="G113" s="39">
        <f t="shared" ref="G113:G114" si="140">D113*C113</f>
        <v>40004.639999999999</v>
      </c>
      <c r="H113" s="222">
        <f t="shared" ref="H113:H114" si="141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9"/>
        <v>-594.99999999999886</v>
      </c>
      <c r="G114" s="39">
        <f t="shared" si="140"/>
        <v>30855</v>
      </c>
      <c r="H114" s="222">
        <f t="shared" si="141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42">C115*(E115-D115)</f>
        <v>9.055999999998221</v>
      </c>
      <c r="G115" s="39">
        <f t="shared" ref="G115" si="143">D115*C115</f>
        <v>24694.944</v>
      </c>
      <c r="H115" s="222">
        <f t="shared" ref="H115" si="144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5">C116*(E116-D116)</f>
        <v>-350.99999999999943</v>
      </c>
      <c r="G116" s="39">
        <f t="shared" ref="G116" si="146">D116*C116</f>
        <v>39819</v>
      </c>
      <c r="H116" s="222">
        <f t="shared" ref="H116" si="147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8">C117*(E117-D117)</f>
        <v>-1669.4999999999993</v>
      </c>
      <c r="G117" s="39">
        <f t="shared" ref="G117" si="149">D117*C117</f>
        <v>45679.5</v>
      </c>
      <c r="H117" s="222">
        <f t="shared" ref="H117" si="150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51">C118*(E118-D118)</f>
        <v>-1602.0000000000009</v>
      </c>
      <c r="G118" s="39">
        <f t="shared" ref="G118" si="152">D118*C118</f>
        <v>53928</v>
      </c>
      <c r="H118" s="222">
        <f t="shared" ref="H118" si="153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4">C119*(E119-D119)</f>
        <v>-4302.0000000000009</v>
      </c>
      <c r="G119" s="39">
        <f t="shared" ref="G119" si="155">D119*C119</f>
        <v>53928</v>
      </c>
      <c r="H119" s="222">
        <f t="shared" ref="H119" si="156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7">C120*(E120-D120)</f>
        <v>-2106.0000000000032</v>
      </c>
      <c r="G120" s="39">
        <f t="shared" ref="G120" si="158">D120*C120</f>
        <v>53928</v>
      </c>
      <c r="H120" s="222">
        <f t="shared" ref="H120" si="159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60">C121*(E121-D121)</f>
        <v>-4446.0000000000045</v>
      </c>
      <c r="G121" s="39">
        <f t="shared" ref="G121" si="161">D121*C121</f>
        <v>53928</v>
      </c>
      <c r="H121" s="222">
        <f t="shared" ref="H121" si="162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3">C122*(E122-D122)</f>
        <v>-3286.7999999999947</v>
      </c>
      <c r="G122" s="39">
        <f t="shared" ref="G122" si="164">D122*C122</f>
        <v>53704.799999999996</v>
      </c>
      <c r="H122" s="222">
        <f t="shared" ref="H122" si="165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6">C123*(E123-D123)</f>
        <v>-5780.0000000000009</v>
      </c>
      <c r="G123" s="39">
        <f t="shared" ref="G123" si="167">D123*C123</f>
        <v>58960</v>
      </c>
      <c r="H123" s="222">
        <f t="shared" ref="H123" si="168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9">C124*(E124-D124)</f>
        <v>-13344.599999999999</v>
      </c>
      <c r="G124" s="39">
        <f t="shared" ref="G124" si="170">D124*C124</f>
        <v>66198.600000000006</v>
      </c>
      <c r="H124" s="222">
        <f t="shared" ref="H124" si="171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72">C125*(E125-D125)</f>
        <v>-13365</v>
      </c>
      <c r="G125" s="39">
        <f t="shared" ref="G125" si="173">D125*C125</f>
        <v>70815</v>
      </c>
      <c r="H125" s="222">
        <f t="shared" ref="H125" si="174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5">C126*(E126-D126)</f>
        <v>-13349.999999999998</v>
      </c>
      <c r="G126" s="39">
        <f t="shared" ref="G126" si="176">D126*C126</f>
        <v>82290</v>
      </c>
      <c r="H126" s="222">
        <f t="shared" ref="H126" si="177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8">C127*(E127-D127)</f>
        <v>-10050.000000000004</v>
      </c>
      <c r="G127" s="39">
        <f t="shared" ref="G127" si="179">D127*C127</f>
        <v>82290</v>
      </c>
      <c r="H127" s="222">
        <f t="shared" ref="H127" si="180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81">C128*(E128-D128)</f>
        <v>-11618.999999999993</v>
      </c>
      <c r="G128" s="39">
        <f t="shared" ref="G128" si="182">D128*C128</f>
        <v>81459</v>
      </c>
      <c r="H128" s="222">
        <f t="shared" ref="H128" si="183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4">C129*(E129-D129)</f>
        <v>-9646</v>
      </c>
      <c r="G129" s="39">
        <f t="shared" ref="G129" si="185">D129*C129</f>
        <v>76678</v>
      </c>
      <c r="H129" s="222">
        <f t="shared" ref="H129" si="186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7">C130*(E130-D130)</f>
        <v>-9250.0000000000073</v>
      </c>
      <c r="G130" s="39">
        <f t="shared" ref="G130" si="188">D130*C130</f>
        <v>69450</v>
      </c>
      <c r="H130" s="222">
        <f t="shared" ref="H130" si="189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90">C131*(E131-D131)</f>
        <v>-10025.000000000004</v>
      </c>
      <c r="G131" s="39">
        <f t="shared" ref="G131" si="191">D131*C131</f>
        <v>69450</v>
      </c>
      <c r="H131" s="222">
        <f t="shared" ref="H131" si="192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3">C132*(E132-D132)</f>
        <v>-7954.0000000000009</v>
      </c>
      <c r="G132" s="39">
        <f t="shared" ref="G132" si="194">D132*C132</f>
        <v>57114</v>
      </c>
      <c r="H132" s="222">
        <f t="shared" ref="H132" si="195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6">C133*(E133-D133)</f>
        <v>-8754.9999999999964</v>
      </c>
      <c r="G133" s="39">
        <f t="shared" ref="G133" si="197">D133*C133</f>
        <v>69205</v>
      </c>
      <c r="H133" s="222">
        <f t="shared" ref="H133" si="198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9">C134*(E134-D134)</f>
        <v>-7005.2000000000025</v>
      </c>
      <c r="G134" s="39">
        <f t="shared" ref="G134" si="200">D134*C134</f>
        <v>56765.2</v>
      </c>
      <c r="H134" s="222">
        <f t="shared" ref="H134" si="201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202">C135*(E135-D135)</f>
        <v>-8205</v>
      </c>
      <c r="G135" s="39">
        <f t="shared" ref="G135" si="203">D135*C135</f>
        <v>68905</v>
      </c>
      <c r="H135" s="222">
        <f t="shared" ref="H135" si="204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5">C136*(E136-D136)</f>
        <v>-6930.0000000000045</v>
      </c>
      <c r="G136" s="39">
        <f t="shared" ref="G136" si="206">D136*C136</f>
        <v>61468</v>
      </c>
      <c r="H136" s="222">
        <f t="shared" ref="H136" si="207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8">C137*(E137-D137)</f>
        <v>-5678</v>
      </c>
      <c r="G137" s="39">
        <f t="shared" ref="G137" si="209">D137*C137</f>
        <v>48824</v>
      </c>
      <c r="H137" s="222">
        <f t="shared" ref="H137" si="210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11">C138*(E138-D138)</f>
        <v>-5867.9999999999982</v>
      </c>
      <c r="G138" s="39">
        <f t="shared" ref="G138" si="212">D138*C138</f>
        <v>43653</v>
      </c>
      <c r="H138" s="222">
        <f t="shared" ref="H138" si="213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4">C139*(E139-D139)</f>
        <v>-5909.1999999999989</v>
      </c>
      <c r="G139" s="39">
        <f t="shared" ref="G139" si="215">D139*C139</f>
        <v>48732.2</v>
      </c>
      <c r="H139" s="222">
        <f t="shared" ref="H139" si="216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7">C140*(E140-D140)</f>
        <v>-6607.9999999999973</v>
      </c>
      <c r="G140" s="39">
        <f t="shared" ref="G140" si="218">D140*C140</f>
        <v>56128</v>
      </c>
      <c r="H140" s="222">
        <f t="shared" ref="H140" si="219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20">C141*(E141-D141)</f>
        <v>-7839.9999999999964</v>
      </c>
      <c r="G141" s="39">
        <f t="shared" ref="G141" si="221">D141*C141</f>
        <v>56120</v>
      </c>
      <c r="H141" s="222">
        <f t="shared" ref="H141" si="222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3">C142*(E142-D142)</f>
        <v>-6979.9999999999973</v>
      </c>
      <c r="G142" s="39">
        <f t="shared" ref="G142:G143" si="224">D142*C142</f>
        <v>56120</v>
      </c>
      <c r="H142" s="222">
        <f t="shared" ref="H142:H143" si="225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3"/>
        <v>-5384</v>
      </c>
      <c r="G143" s="39">
        <f t="shared" si="224"/>
        <v>55984</v>
      </c>
      <c r="H143" s="222">
        <f t="shared" si="22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6">C144*(E144-D144)</f>
        <v>-6204.0000000000009</v>
      </c>
      <c r="G144" s="39">
        <f t="shared" ref="G144" si="227">D144*C144</f>
        <v>55984</v>
      </c>
      <c r="H144" s="222">
        <f t="shared" ref="H144" si="228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9">C145*(E145-D145)</f>
        <v>-6444.0000000000027</v>
      </c>
      <c r="G145" s="39">
        <f t="shared" ref="G145:G146" si="230">D145*C145</f>
        <v>55984</v>
      </c>
      <c r="H145" s="222">
        <f t="shared" ref="H145:H146" si="231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9"/>
        <v>-6841.9999999999991</v>
      </c>
      <c r="G146" s="39">
        <f t="shared" si="230"/>
        <v>60896</v>
      </c>
      <c r="H146" s="222">
        <f t="shared" si="231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32">C147*(E147-D147)</f>
        <v>-6923.3999999999969</v>
      </c>
      <c r="G147" s="39">
        <f t="shared" ref="G147:G150" si="233">D147*C147</f>
        <v>60647.4</v>
      </c>
      <c r="H147" s="222">
        <f t="shared" ref="H147:H150" si="234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32"/>
        <v>-4856.0000000000018</v>
      </c>
      <c r="G148" s="39">
        <f t="shared" si="233"/>
        <v>55576</v>
      </c>
      <c r="H148" s="222">
        <f t="shared" si="234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32"/>
        <v>-3471</v>
      </c>
      <c r="G149" s="39">
        <f t="shared" si="233"/>
        <v>42486</v>
      </c>
      <c r="H149" s="222">
        <f t="shared" si="234"/>
        <v>-8.1697500353057478E-2</v>
      </c>
      <c r="I149" s="842" t="s">
        <v>1135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32"/>
        <v>-3644.1640000000007</v>
      </c>
      <c r="G150" s="39">
        <f t="shared" si="233"/>
        <v>48157.763999999996</v>
      </c>
      <c r="H150" s="222">
        <f t="shared" si="234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35">C151*(E151-D151)</f>
        <v>-3383.4000000000019</v>
      </c>
      <c r="G151" s="39">
        <f t="shared" ref="G151:G152" si="236">D151*C151</f>
        <v>42398.25</v>
      </c>
      <c r="H151" s="222">
        <f t="shared" ref="H151" si="237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ref="F152" si="238">C152*(E152-D152)</f>
        <v>1001.100000000001</v>
      </c>
      <c r="G152" s="39">
        <f t="shared" ref="G152" si="239">D152*C152</f>
        <v>42093.9</v>
      </c>
      <c r="H152" s="222">
        <f t="shared" ref="H152" si="240">(E152-D152)/D152</f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4" spans="1:12" x14ac:dyDescent="0.25">
      <c r="B154" s="10"/>
      <c r="C154" s="10"/>
      <c r="D154" s="39"/>
      <c r="E154" s="39"/>
      <c r="F154" s="39"/>
      <c r="G154" s="39"/>
      <c r="H154" s="222"/>
      <c r="I154" s="39"/>
      <c r="J154" s="39"/>
      <c r="K154" s="39"/>
      <c r="L154" s="39"/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41">C169*(E169-D169)</f>
        <v>-33.800000000000097</v>
      </c>
      <c r="G169" s="363">
        <f t="shared" ref="G169:G182" si="242">D169*C169</f>
        <v>3591.7999999999997</v>
      </c>
      <c r="H169" s="364">
        <f t="shared" ref="H169:H182" si="243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41"/>
        <v>85.200000000000387</v>
      </c>
      <c r="G170" s="363">
        <f t="shared" si="242"/>
        <v>3591.7999999999997</v>
      </c>
      <c r="H170" s="364">
        <f t="shared" si="243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41"/>
        <v>-136.80000000000021</v>
      </c>
      <c r="G171" s="363">
        <f t="shared" si="242"/>
        <v>3591.7999999999997</v>
      </c>
      <c r="H171" s="364">
        <f t="shared" si="243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41"/>
        <v>-147.56000000000029</v>
      </c>
      <c r="G172" s="363">
        <f t="shared" si="242"/>
        <v>4959.3599999999997</v>
      </c>
      <c r="H172" s="364">
        <f t="shared" si="243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41"/>
        <v>-49.199999999999591</v>
      </c>
      <c r="G173" s="363">
        <f t="shared" si="242"/>
        <v>8408.4</v>
      </c>
      <c r="H173" s="364">
        <f t="shared" si="243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41"/>
        <v>109.60000000000036</v>
      </c>
      <c r="G174" s="363">
        <f t="shared" si="242"/>
        <v>6994.4000000000005</v>
      </c>
      <c r="H174" s="364">
        <f t="shared" si="243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41"/>
        <v>-6.4000000000007162</v>
      </c>
      <c r="G175" s="363">
        <f t="shared" si="242"/>
        <v>6994.4000000000005</v>
      </c>
      <c r="H175" s="364">
        <f t="shared" si="243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41"/>
        <v>166.71999999999912</v>
      </c>
      <c r="G176" s="363">
        <f t="shared" si="242"/>
        <v>5554.880000000001</v>
      </c>
      <c r="H176" s="364">
        <f t="shared" si="243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41"/>
        <v>218.88000000000034</v>
      </c>
      <c r="G177" s="363">
        <f t="shared" si="242"/>
        <v>5544.32</v>
      </c>
      <c r="H177" s="364">
        <f t="shared" si="243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41"/>
        <v>298.88000000000034</v>
      </c>
      <c r="G178" s="363">
        <f t="shared" si="242"/>
        <v>5544.32</v>
      </c>
      <c r="H178" s="364">
        <f t="shared" si="243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41"/>
        <v>363.18000000000006</v>
      </c>
      <c r="G179" s="363">
        <f t="shared" si="242"/>
        <v>1845.42</v>
      </c>
      <c r="H179" s="364">
        <f t="shared" si="243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41"/>
        <v>329.12000000000035</v>
      </c>
      <c r="G180" s="363">
        <f t="shared" si="242"/>
        <v>5384.48</v>
      </c>
      <c r="H180" s="364">
        <f t="shared" si="243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41"/>
        <v>169.60000000000036</v>
      </c>
      <c r="G181" s="363">
        <f t="shared" si="242"/>
        <v>5384</v>
      </c>
      <c r="H181" s="364">
        <f t="shared" si="243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41"/>
        <v>474.7199999999998</v>
      </c>
      <c r="G182" s="363">
        <f t="shared" si="242"/>
        <v>5384.48</v>
      </c>
      <c r="H182" s="364">
        <f t="shared" si="243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44">C183*(E183-D183)</f>
        <v>588.31999999999994</v>
      </c>
      <c r="G183" s="363">
        <f t="shared" ref="G183:G196" si="245">D183*C183</f>
        <v>5384.48</v>
      </c>
      <c r="H183" s="364">
        <f t="shared" ref="H183:H225" si="246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44"/>
        <v>673.12000000000012</v>
      </c>
      <c r="G184" s="363">
        <f t="shared" si="245"/>
        <v>5384.48</v>
      </c>
      <c r="H184" s="364">
        <f t="shared" si="246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44"/>
        <v>597.9200000000003</v>
      </c>
      <c r="G185" s="363">
        <f t="shared" si="245"/>
        <v>5384.48</v>
      </c>
      <c r="H185" s="364">
        <f t="shared" si="246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44"/>
        <v>489.12000000000035</v>
      </c>
      <c r="G186" s="363">
        <f t="shared" si="245"/>
        <v>5384.48</v>
      </c>
      <c r="H186" s="364">
        <f t="shared" si="246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44"/>
        <v>409.12000000000035</v>
      </c>
      <c r="G187" s="363">
        <f t="shared" si="245"/>
        <v>5384.48</v>
      </c>
      <c r="H187" s="364">
        <f t="shared" si="246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44"/>
        <v>439.52</v>
      </c>
      <c r="G188" s="363">
        <f t="shared" si="245"/>
        <v>5384.48</v>
      </c>
      <c r="H188" s="364">
        <f t="shared" si="246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44"/>
        <v>369.12000000000035</v>
      </c>
      <c r="G189" s="363">
        <f t="shared" si="245"/>
        <v>5384.48</v>
      </c>
      <c r="H189" s="364">
        <f t="shared" si="246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44"/>
        <v>341.92000000000007</v>
      </c>
      <c r="G190" s="363">
        <f t="shared" si="245"/>
        <v>5384.48</v>
      </c>
      <c r="H190" s="364">
        <f t="shared" si="246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44"/>
        <v>442.72000000000048</v>
      </c>
      <c r="G191" s="363">
        <f t="shared" si="245"/>
        <v>5384.48</v>
      </c>
      <c r="H191" s="364">
        <f t="shared" si="246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44"/>
        <v>90.619999999999621</v>
      </c>
      <c r="G192" s="363">
        <f t="shared" si="245"/>
        <v>7821.38</v>
      </c>
      <c r="H192" s="364">
        <f t="shared" si="246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44"/>
        <v>51.480000000000103</v>
      </c>
      <c r="G193" s="363">
        <f t="shared" si="245"/>
        <v>8837.92</v>
      </c>
      <c r="H193" s="364">
        <f t="shared" si="246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44"/>
        <v>-376.80000000000007</v>
      </c>
      <c r="G194" s="363">
        <f t="shared" si="245"/>
        <v>10159.799999999999</v>
      </c>
      <c r="H194" s="364">
        <f t="shared" si="246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44"/>
        <v>-388.00000000000239</v>
      </c>
      <c r="G195" s="363">
        <f t="shared" si="245"/>
        <v>13408.000000000002</v>
      </c>
      <c r="H195" s="364">
        <f t="shared" si="246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44"/>
        <v>-262.9400000000004</v>
      </c>
      <c r="G196" s="363">
        <f t="shared" si="245"/>
        <v>13354.939999999999</v>
      </c>
      <c r="H196" s="364">
        <f t="shared" si="246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44"/>
        <v>-514.93999999999858</v>
      </c>
      <c r="G197" s="363">
        <f t="shared" ref="G197:G202" si="247">D197*C197</f>
        <v>13354.939999999999</v>
      </c>
      <c r="H197" s="364">
        <f t="shared" si="246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44"/>
        <v>-582.93999999999892</v>
      </c>
      <c r="G198" s="363">
        <f t="shared" si="247"/>
        <v>16522.939999999999</v>
      </c>
      <c r="H198" s="364">
        <f t="shared" si="246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44"/>
        <v>-292.93999999999801</v>
      </c>
      <c r="G199" s="363">
        <f t="shared" si="247"/>
        <v>16522.939999999999</v>
      </c>
      <c r="H199" s="364">
        <f t="shared" si="246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44"/>
        <v>-217.93999999999869</v>
      </c>
      <c r="G200" s="363">
        <f t="shared" si="247"/>
        <v>16522.939999999999</v>
      </c>
      <c r="H200" s="364">
        <f t="shared" si="246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44"/>
        <v>-92.93999999999869</v>
      </c>
      <c r="G201" s="363">
        <f t="shared" si="247"/>
        <v>16522.939999999999</v>
      </c>
      <c r="H201" s="364">
        <f t="shared" si="246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44"/>
        <v>-397.93999999999841</v>
      </c>
      <c r="G202" s="363">
        <f t="shared" si="247"/>
        <v>16522.939999999999</v>
      </c>
      <c r="H202" s="364">
        <f t="shared" si="246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44"/>
        <v>-27.939999999997411</v>
      </c>
      <c r="G203" s="363">
        <f t="shared" ref="G203:G225" si="248">D203*C203</f>
        <v>16522.939999999999</v>
      </c>
      <c r="H203" s="364">
        <f t="shared" si="246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44"/>
        <v>-142.9399999999994</v>
      </c>
      <c r="G204" s="363">
        <f t="shared" si="248"/>
        <v>16522.939999999999</v>
      </c>
      <c r="H204" s="364">
        <f t="shared" si="246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44"/>
        <v>-357.93999999999926</v>
      </c>
      <c r="G205" s="363">
        <f t="shared" si="248"/>
        <v>16522.939999999999</v>
      </c>
      <c r="H205" s="364">
        <f t="shared" si="246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44"/>
        <v>-442.94000000000011</v>
      </c>
      <c r="G206" s="363">
        <f t="shared" si="248"/>
        <v>16522.939999999999</v>
      </c>
      <c r="H206" s="364">
        <f t="shared" si="246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44"/>
        <v>-542.93999999999801</v>
      </c>
      <c r="G207" s="363">
        <f t="shared" si="248"/>
        <v>16522.939999999999</v>
      </c>
      <c r="H207" s="364">
        <f t="shared" si="246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44"/>
        <v>-224.94000000000014</v>
      </c>
      <c r="G208" s="363">
        <f t="shared" si="248"/>
        <v>16474.939999999999</v>
      </c>
      <c r="H208" s="364">
        <f t="shared" si="246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44"/>
        <v>-139.93999999999929</v>
      </c>
      <c r="G209" s="363">
        <f t="shared" si="248"/>
        <v>16474.939999999999</v>
      </c>
      <c r="H209" s="364">
        <f t="shared" si="246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44"/>
        <v>-847.93799999999919</v>
      </c>
      <c r="G210" s="363">
        <f t="shared" si="248"/>
        <v>19639.937999999998</v>
      </c>
      <c r="H210" s="364">
        <f t="shared" si="246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44"/>
        <v>-833.93799999999771</v>
      </c>
      <c r="G211" s="363">
        <f t="shared" si="248"/>
        <v>22757.937999999998</v>
      </c>
      <c r="H211" s="364">
        <f t="shared" si="246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44"/>
        <v>-840.93799999999885</v>
      </c>
      <c r="G212" s="363">
        <f t="shared" si="248"/>
        <v>22757.937999999998</v>
      </c>
      <c r="H212" s="364">
        <f t="shared" si="246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44"/>
        <v>-700.9379999999968</v>
      </c>
      <c r="G213" s="363">
        <f t="shared" si="248"/>
        <v>22757.937999999998</v>
      </c>
      <c r="H213" s="364">
        <f t="shared" si="246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44"/>
        <v>-1125.9439999999984</v>
      </c>
      <c r="G214" s="363">
        <f t="shared" si="248"/>
        <v>25837.944</v>
      </c>
      <c r="H214" s="364">
        <f t="shared" si="246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44"/>
        <v>-1205.9439999999995</v>
      </c>
      <c r="G215" s="363">
        <f t="shared" si="248"/>
        <v>25837.944</v>
      </c>
      <c r="H215" s="364">
        <f t="shared" si="246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44"/>
        <v>-965.94399999999894</v>
      </c>
      <c r="G216" s="363">
        <f t="shared" si="248"/>
        <v>25837.944</v>
      </c>
      <c r="H216" s="364">
        <f t="shared" si="246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44"/>
        <v>-1477.9439999999995</v>
      </c>
      <c r="G217" s="363">
        <f t="shared" si="248"/>
        <v>25837.944</v>
      </c>
      <c r="H217" s="364">
        <f t="shared" si="246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44"/>
        <v>-1773.936000000002</v>
      </c>
      <c r="G218" s="363">
        <f t="shared" si="248"/>
        <v>28845.936000000002</v>
      </c>
      <c r="H218" s="364">
        <f t="shared" si="246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44"/>
        <v>-1935.9360000000017</v>
      </c>
      <c r="G219" s="363">
        <f t="shared" si="248"/>
        <v>28845.936000000002</v>
      </c>
      <c r="H219" s="364">
        <f t="shared" si="246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44"/>
        <v>-1989.9360000000006</v>
      </c>
      <c r="G220" s="363">
        <f t="shared" si="248"/>
        <v>28845.936000000002</v>
      </c>
      <c r="H220" s="364">
        <f t="shared" si="246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44"/>
        <v>-2133.9360000000006</v>
      </c>
      <c r="G221" s="363">
        <f t="shared" si="248"/>
        <v>28845.936000000002</v>
      </c>
      <c r="H221" s="364">
        <f t="shared" si="246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44"/>
        <v>-2505.9399999999991</v>
      </c>
      <c r="G222" s="363">
        <f t="shared" si="248"/>
        <v>31785.94</v>
      </c>
      <c r="H222" s="364">
        <f t="shared" si="246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44"/>
        <v>-2945.94</v>
      </c>
      <c r="G223" s="363">
        <f t="shared" si="248"/>
        <v>31785.94</v>
      </c>
      <c r="H223" s="364">
        <f t="shared" si="246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44"/>
        <v>-2415.9399999999991</v>
      </c>
      <c r="G224" s="363">
        <f t="shared" si="248"/>
        <v>31785.94</v>
      </c>
      <c r="H224" s="364">
        <f t="shared" si="246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44"/>
        <v>-2785.94</v>
      </c>
      <c r="G225" s="363">
        <f t="shared" si="248"/>
        <v>31785.94</v>
      </c>
      <c r="H225" s="364">
        <f t="shared" si="246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9">C226*(E226-D226)</f>
        <v>-1145.9399999999996</v>
      </c>
      <c r="G226" s="363">
        <f t="shared" ref="G226:G231" si="250">D226*C226</f>
        <v>31785.94</v>
      </c>
      <c r="H226" s="364">
        <f t="shared" ref="H226:H231" si="251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9"/>
        <v>-520.01099999999701</v>
      </c>
      <c r="G227" s="363">
        <f t="shared" si="250"/>
        <v>28654.010999999999</v>
      </c>
      <c r="H227" s="364">
        <f t="shared" si="251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9"/>
        <v>-783.99999999999886</v>
      </c>
      <c r="G228" s="363">
        <f t="shared" si="250"/>
        <v>31764</v>
      </c>
      <c r="H228" s="364">
        <f t="shared" si="251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9"/>
        <v>350.64000000000027</v>
      </c>
      <c r="G229" s="363">
        <f t="shared" si="250"/>
        <v>15759.359999999999</v>
      </c>
      <c r="H229" s="364">
        <f t="shared" si="251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9"/>
        <v>-398.86400000000037</v>
      </c>
      <c r="G230" s="363">
        <f t="shared" si="250"/>
        <v>25214.864000000001</v>
      </c>
      <c r="H230" s="364">
        <f t="shared" si="251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9"/>
        <v>1280.8600000000013</v>
      </c>
      <c r="G231" s="363">
        <f t="shared" si="250"/>
        <v>12271.14</v>
      </c>
      <c r="H231" s="364">
        <f t="shared" si="251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52">C232*(E232-D232)</f>
        <v>648.8599999999991</v>
      </c>
      <c r="G232" s="363">
        <f t="shared" ref="G232:G238" si="253">D232*C232</f>
        <v>12271.14</v>
      </c>
      <c r="H232" s="364">
        <f t="shared" ref="H232:H238" si="254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52"/>
        <v>1108.8599999999985</v>
      </c>
      <c r="G233" s="363">
        <f t="shared" si="253"/>
        <v>12211.14</v>
      </c>
      <c r="H233" s="364">
        <f t="shared" si="254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52"/>
        <v>1467.7889999999991</v>
      </c>
      <c r="G234" s="363">
        <f t="shared" si="253"/>
        <v>8789.2109999999993</v>
      </c>
      <c r="H234" s="364">
        <f t="shared" si="254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52"/>
        <v>1645.7100000000005</v>
      </c>
      <c r="G235" s="363">
        <f t="shared" si="253"/>
        <v>5310.29</v>
      </c>
      <c r="H235" s="364">
        <f t="shared" si="254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52"/>
        <v>1537.7099999999996</v>
      </c>
      <c r="G236" s="363">
        <f t="shared" si="253"/>
        <v>8728.2900000000009</v>
      </c>
      <c r="H236" s="364">
        <f t="shared" si="254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52"/>
        <v>1754.0499999999997</v>
      </c>
      <c r="G237" s="363">
        <f t="shared" si="253"/>
        <v>1717.95</v>
      </c>
      <c r="H237" s="364">
        <f t="shared" si="254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52"/>
        <v>1742.0399999999997</v>
      </c>
      <c r="G238" s="363">
        <f t="shared" si="253"/>
        <v>8673.9599999999991</v>
      </c>
      <c r="H238" s="364">
        <f t="shared" si="254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55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55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55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56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55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56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55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56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55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56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55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56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55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56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55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56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55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56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55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56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55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56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55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56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55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56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55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56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55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56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55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56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55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56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55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55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55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76" priority="107">
      <formula>F94&gt;0</formula>
    </cfRule>
    <cfRule type="expression" dxfId="1875" priority="108">
      <formula>F94&lt;0</formula>
    </cfRule>
  </conditionalFormatting>
  <conditionalFormatting sqref="F178:F191 F194:F238 F241:F242">
    <cfRule type="expression" dxfId="1874" priority="103">
      <formula>F178&gt;0</formula>
    </cfRule>
    <cfRule type="expression" dxfId="1873" priority="104">
      <formula>F178&lt;0</formula>
    </cfRule>
  </conditionalFormatting>
  <conditionalFormatting sqref="F178:F191 F194:F238 F241:F242">
    <cfRule type="expression" dxfId="1872" priority="105">
      <formula>F178&gt;0</formula>
    </cfRule>
    <cfRule type="expression" dxfId="1871" priority="106">
      <formula>F178&lt;0</formula>
    </cfRule>
  </conditionalFormatting>
  <conditionalFormatting sqref="H173:H191 H194:H238 H241:H242">
    <cfRule type="expression" dxfId="1870" priority="101">
      <formula>H173&gt;0</formula>
    </cfRule>
    <cfRule type="expression" dxfId="1869" priority="102">
      <formula>H173&lt;0</formula>
    </cfRule>
  </conditionalFormatting>
  <conditionalFormatting sqref="F169:F172">
    <cfRule type="expression" dxfId="1868" priority="95">
      <formula>F169&gt;0</formula>
    </cfRule>
    <cfRule type="expression" dxfId="1867" priority="96">
      <formula>F169&lt;0</formula>
    </cfRule>
  </conditionalFormatting>
  <conditionalFormatting sqref="H169:H172">
    <cfRule type="expression" dxfId="1866" priority="93">
      <formula>H169&gt;0</formula>
    </cfRule>
    <cfRule type="expression" dxfId="1865" priority="94">
      <formula>H169&lt;0</formula>
    </cfRule>
  </conditionalFormatting>
  <conditionalFormatting sqref="Q8">
    <cfRule type="expression" dxfId="1864" priority="89">
      <formula>Q8&gt;0</formula>
    </cfRule>
    <cfRule type="expression" dxfId="1863" priority="90">
      <formula>Q8&lt;0</formula>
    </cfRule>
  </conditionalFormatting>
  <conditionalFormatting sqref="Q7">
    <cfRule type="expression" dxfId="1862" priority="91">
      <formula>Q7&gt;0</formula>
    </cfRule>
    <cfRule type="expression" dxfId="1861" priority="92">
      <formula>Q7&lt;0</formula>
    </cfRule>
  </conditionalFormatting>
  <conditionalFormatting sqref="F192">
    <cfRule type="expression" dxfId="1860" priority="85">
      <formula>F192&gt;0</formula>
    </cfRule>
    <cfRule type="expression" dxfId="1859" priority="86">
      <formula>F192&lt;0</formula>
    </cfRule>
  </conditionalFormatting>
  <conditionalFormatting sqref="F192">
    <cfRule type="expression" dxfId="1858" priority="87">
      <formula>F192&gt;0</formula>
    </cfRule>
    <cfRule type="expression" dxfId="1857" priority="88">
      <formula>F192&lt;0</formula>
    </cfRule>
  </conditionalFormatting>
  <conditionalFormatting sqref="H192">
    <cfRule type="expression" dxfId="1856" priority="83">
      <formula>H192&gt;0</formula>
    </cfRule>
    <cfRule type="expression" dxfId="1855" priority="84">
      <formula>H192&lt;0</formula>
    </cfRule>
  </conditionalFormatting>
  <conditionalFormatting sqref="F193">
    <cfRule type="expression" dxfId="1854" priority="79">
      <formula>F193&gt;0</formula>
    </cfRule>
    <cfRule type="expression" dxfId="1853" priority="80">
      <formula>F193&lt;0</formula>
    </cfRule>
  </conditionalFormatting>
  <conditionalFormatting sqref="F193">
    <cfRule type="expression" dxfId="1852" priority="81">
      <formula>F193&gt;0</formula>
    </cfRule>
    <cfRule type="expression" dxfId="1851" priority="82">
      <formula>F193&lt;0</formula>
    </cfRule>
  </conditionalFormatting>
  <conditionalFormatting sqref="H193">
    <cfRule type="expression" dxfId="1850" priority="77">
      <formula>H193&gt;0</formula>
    </cfRule>
    <cfRule type="expression" dxfId="1849" priority="78">
      <formula>H193&lt;0</formula>
    </cfRule>
  </conditionalFormatting>
  <conditionalFormatting sqref="F239:F240">
    <cfRule type="expression" dxfId="1848" priority="73">
      <formula>F239&gt;0</formula>
    </cfRule>
    <cfRule type="expression" dxfId="1847" priority="74">
      <formula>F239&lt;0</formula>
    </cfRule>
  </conditionalFormatting>
  <conditionalFormatting sqref="F239:F240">
    <cfRule type="expression" dxfId="1846" priority="75">
      <formula>F239&gt;0</formula>
    </cfRule>
    <cfRule type="expression" dxfId="1845" priority="76">
      <formula>F239&lt;0</formula>
    </cfRule>
  </conditionalFormatting>
  <conditionalFormatting sqref="H239:H240">
    <cfRule type="expression" dxfId="1844" priority="71">
      <formula>H239&gt;0</formula>
    </cfRule>
    <cfRule type="expression" dxfId="1843" priority="72">
      <formula>H239&lt;0</formula>
    </cfRule>
  </conditionalFormatting>
  <conditionalFormatting sqref="F64:F79">
    <cfRule type="expression" dxfId="1842" priority="69">
      <formula>F64&gt;0</formula>
    </cfRule>
    <cfRule type="expression" dxfId="1841" priority="70">
      <formula>F64&lt;0</formula>
    </cfRule>
  </conditionalFormatting>
  <conditionalFormatting sqref="H64:H79">
    <cfRule type="expression" dxfId="1840" priority="67">
      <formula>H64&gt;0</formula>
    </cfRule>
    <cfRule type="expression" dxfId="1839" priority="68">
      <formula>H64&lt;0</formula>
    </cfRule>
  </conditionalFormatting>
  <conditionalFormatting sqref="Q10">
    <cfRule type="expression" dxfId="1838" priority="65">
      <formula>Q10&gt;0</formula>
    </cfRule>
    <cfRule type="expression" dxfId="1837" priority="66">
      <formula>Q10&lt;0</formula>
    </cfRule>
  </conditionalFormatting>
  <conditionalFormatting sqref="J74:K74">
    <cfRule type="expression" dxfId="1836" priority="63">
      <formula>J74&gt;0</formula>
    </cfRule>
    <cfRule type="expression" dxfId="1835" priority="64">
      <formula>J74&lt;0</formula>
    </cfRule>
  </conditionalFormatting>
  <conditionalFormatting sqref="K75">
    <cfRule type="expression" dxfId="1834" priority="61">
      <formula>K75&gt;0</formula>
    </cfRule>
    <cfRule type="expression" dxfId="1833" priority="62">
      <formula>K75&lt;0</formula>
    </cfRule>
  </conditionalFormatting>
  <conditionalFormatting sqref="K76:K89">
    <cfRule type="expression" dxfId="1832" priority="59">
      <formula>K76&gt;0</formula>
    </cfRule>
    <cfRule type="expression" dxfId="1831" priority="60">
      <formula>K76&lt;0</formula>
    </cfRule>
  </conditionalFormatting>
  <conditionalFormatting sqref="F81:F89">
    <cfRule type="expression" dxfId="1830" priority="57">
      <formula>F81&gt;0</formula>
    </cfRule>
    <cfRule type="expression" dxfId="1829" priority="58">
      <formula>F81&lt;0</formula>
    </cfRule>
  </conditionalFormatting>
  <conditionalFormatting sqref="H81:H89">
    <cfRule type="expression" dxfId="1828" priority="55">
      <formula>H81&gt;0</formula>
    </cfRule>
    <cfRule type="expression" dxfId="1827" priority="56">
      <formula>H81&lt;0</formula>
    </cfRule>
  </conditionalFormatting>
  <conditionalFormatting sqref="R4">
    <cfRule type="expression" dxfId="1826" priority="53">
      <formula>R4&gt;0</formula>
    </cfRule>
    <cfRule type="expression" dxfId="1825" priority="54">
      <formula>R4&lt;0</formula>
    </cfRule>
  </conditionalFormatting>
  <conditionalFormatting sqref="Q9">
    <cfRule type="expression" dxfId="1824" priority="51">
      <formula>Q9&gt;0</formula>
    </cfRule>
    <cfRule type="expression" dxfId="1823" priority="52">
      <formula>Q9&lt;0</formula>
    </cfRule>
  </conditionalFormatting>
  <conditionalFormatting sqref="K90:K93">
    <cfRule type="expression" dxfId="1822" priority="49">
      <formula>K90&gt;0</formula>
    </cfRule>
    <cfRule type="expression" dxfId="1821" priority="50">
      <formula>K90&lt;0</formula>
    </cfRule>
  </conditionalFormatting>
  <conditionalFormatting sqref="F90:F113">
    <cfRule type="expression" dxfId="1820" priority="47">
      <formula>F90&gt;0</formula>
    </cfRule>
    <cfRule type="expression" dxfId="1819" priority="48">
      <formula>F90&lt;0</formula>
    </cfRule>
  </conditionalFormatting>
  <conditionalFormatting sqref="H90:H113">
    <cfRule type="expression" dxfId="1818" priority="45">
      <formula>H90&gt;0</formula>
    </cfRule>
    <cfRule type="expression" dxfId="1817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16" priority="41">
      <formula>F114&gt;0</formula>
    </cfRule>
    <cfRule type="expression" dxfId="1815" priority="42">
      <formula>F114&lt;0</formula>
    </cfRule>
  </conditionalFormatting>
  <conditionalFormatting sqref="H114:H138">
    <cfRule type="expression" dxfId="1814" priority="39">
      <formula>H114&gt;0</formula>
    </cfRule>
    <cfRule type="expression" dxfId="1813" priority="40">
      <formula>H114&lt;0</formula>
    </cfRule>
  </conditionalFormatting>
  <conditionalFormatting sqref="K129:K131">
    <cfRule type="expression" dxfId="1812" priority="37">
      <formula>K129&gt;0</formula>
    </cfRule>
    <cfRule type="expression" dxfId="1811" priority="38">
      <formula>K129&lt;0</formula>
    </cfRule>
  </conditionalFormatting>
  <conditionalFormatting sqref="K133:K135">
    <cfRule type="expression" dxfId="1810" priority="35">
      <formula>K133&gt;0</formula>
    </cfRule>
    <cfRule type="expression" dxfId="1809" priority="36">
      <formula>K133&lt;0</formula>
    </cfRule>
  </conditionalFormatting>
  <conditionalFormatting sqref="K140">
    <cfRule type="expression" dxfId="1808" priority="31">
      <formula>K140&gt;0</formula>
    </cfRule>
    <cfRule type="expression" dxfId="1807" priority="32">
      <formula>K140&lt;0</formula>
    </cfRule>
  </conditionalFormatting>
  <conditionalFormatting sqref="K136:K138">
    <cfRule type="expression" dxfId="1806" priority="29">
      <formula>K136&gt;0</formula>
    </cfRule>
    <cfRule type="expression" dxfId="1805" priority="30">
      <formula>K136&lt;0</formula>
    </cfRule>
  </conditionalFormatting>
  <conditionalFormatting sqref="K139">
    <cfRule type="expression" dxfId="1804" priority="23">
      <formula>K139&gt;0</formula>
    </cfRule>
    <cfRule type="expression" dxfId="1803" priority="24">
      <formula>K139&lt;0</formula>
    </cfRule>
  </conditionalFormatting>
  <conditionalFormatting sqref="H148:H149 F148:F149 K148:K149">
    <cfRule type="expression" dxfId="1802" priority="21">
      <formula>F148&gt;0</formula>
    </cfRule>
    <cfRule type="expression" dxfId="1801" priority="22">
      <formula>F148&lt;0</formula>
    </cfRule>
  </conditionalFormatting>
  <conditionalFormatting sqref="H143:H147 F143:F147 K143:K147">
    <cfRule type="expression" dxfId="1800" priority="19">
      <formula>F143&gt;0</formula>
    </cfRule>
    <cfRule type="expression" dxfId="1799" priority="20">
      <formula>F143&lt;0</formula>
    </cfRule>
  </conditionalFormatting>
  <conditionalFormatting sqref="F80">
    <cfRule type="expression" dxfId="1798" priority="17">
      <formula>F80&gt;0</formula>
    </cfRule>
    <cfRule type="expression" dxfId="1797" priority="18">
      <formula>F80&lt;0</formula>
    </cfRule>
  </conditionalFormatting>
  <conditionalFormatting sqref="H80">
    <cfRule type="expression" dxfId="1796" priority="15">
      <formula>H80&gt;0</formula>
    </cfRule>
    <cfRule type="expression" dxfId="1795" priority="16">
      <formula>H80&lt;0</formula>
    </cfRule>
  </conditionalFormatting>
  <conditionalFormatting sqref="F164:F165 H164:H165 K164:K165">
    <cfRule type="expression" dxfId="1794" priority="13">
      <formula>F164&gt;0</formula>
    </cfRule>
    <cfRule type="expression" dxfId="1793" priority="14">
      <formula>F164&lt;0</formula>
    </cfRule>
  </conditionalFormatting>
  <conditionalFormatting sqref="F162:F163 H162:H163 K162:K163">
    <cfRule type="expression" dxfId="1792" priority="11">
      <formula>F162&gt;0</formula>
    </cfRule>
    <cfRule type="expression" dxfId="1791" priority="12">
      <formula>F162&lt;0</formula>
    </cfRule>
  </conditionalFormatting>
  <conditionalFormatting sqref="F160:F161 H160:H161 K160:K161">
    <cfRule type="expression" dxfId="1790" priority="9">
      <formula>F160&gt;0</formula>
    </cfRule>
    <cfRule type="expression" dxfId="1789" priority="10">
      <formula>F160&lt;0</formula>
    </cfRule>
  </conditionalFormatting>
  <conditionalFormatting sqref="F158:F159 H158:H159 K158:K159">
    <cfRule type="expression" dxfId="1788" priority="7">
      <formula>F158&gt;0</formula>
    </cfRule>
    <cfRule type="expression" dxfId="1787" priority="8">
      <formula>F158&lt;0</formula>
    </cfRule>
  </conditionalFormatting>
  <conditionalFormatting sqref="F156:F157 H156:H157 K156:K157">
    <cfRule type="expression" dxfId="1786" priority="5">
      <formula>F156&gt;0</formula>
    </cfRule>
    <cfRule type="expression" dxfId="1785" priority="6">
      <formula>F156&lt;0</formula>
    </cfRule>
  </conditionalFormatting>
  <conditionalFormatting sqref="F154:F155 H154:H155 K154:K155">
    <cfRule type="expression" dxfId="1784" priority="3">
      <formula>F154&gt;0</formula>
    </cfRule>
    <cfRule type="expression" dxfId="1783" priority="4">
      <formula>F154&lt;0</formula>
    </cfRule>
  </conditionalFormatting>
  <conditionalFormatting sqref="F153 H153 K152:K153">
    <cfRule type="expression" dxfId="1782" priority="1">
      <formula>F152&gt;0</formula>
    </cfRule>
    <cfRule type="expression" dxfId="1781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11.71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11.71</v>
      </c>
      <c r="R4" s="475">
        <v>-1.43E-2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12.881000000000002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12.763900000000001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12.646800000000002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12.529700000000002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12.412600000000001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12.295500000000001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12.178400000000002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12.061300000000001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11.9442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11.827100000000002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11.71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11.5929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11.475800000000001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11.358700000000001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11.2416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11.124500000000001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11.007400000000001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10.890300000000002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10.773200000000001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10.6561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10.539000000000001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80" priority="31">
      <formula>Q7&gt;0</formula>
    </cfRule>
    <cfRule type="expression" dxfId="1779" priority="32">
      <formula>Q7&lt;0</formula>
    </cfRule>
  </conditionalFormatting>
  <conditionalFormatting sqref="Q8">
    <cfRule type="expression" dxfId="1778" priority="29">
      <formula>Q8&gt;0</formula>
    </cfRule>
    <cfRule type="expression" dxfId="1777" priority="30">
      <formula>Q8&lt;0</formula>
    </cfRule>
  </conditionalFormatting>
  <conditionalFormatting sqref="F62:F65">
    <cfRule type="expression" dxfId="1776" priority="21">
      <formula>F62&gt;0</formula>
    </cfRule>
    <cfRule type="expression" dxfId="1775" priority="22">
      <formula>F62&lt;0</formula>
    </cfRule>
  </conditionalFormatting>
  <conditionalFormatting sqref="F66:F74 F78:F98 F102:F106">
    <cfRule type="expression" dxfId="1774" priority="17">
      <formula>F66&gt;0</formula>
    </cfRule>
    <cfRule type="expression" dxfId="1773" priority="18">
      <formula>F66&lt;0</formula>
    </cfRule>
  </conditionalFormatting>
  <conditionalFormatting sqref="F66:F74 F78:F98 F102:F106">
    <cfRule type="expression" dxfId="1772" priority="19">
      <formula>F66&gt;0</formula>
    </cfRule>
    <cfRule type="expression" dxfId="1771" priority="20">
      <formula>F66&lt;0</formula>
    </cfRule>
  </conditionalFormatting>
  <conditionalFormatting sqref="H62:H74 H78:H98 H102:H106">
    <cfRule type="expression" dxfId="1770" priority="15">
      <formula>H62&gt;0</formula>
    </cfRule>
    <cfRule type="expression" dxfId="1769" priority="16">
      <formula>H62&lt;0</formula>
    </cfRule>
  </conditionalFormatting>
  <conditionalFormatting sqref="F57:F61">
    <cfRule type="expression" dxfId="1768" priority="13">
      <formula>F57&gt;0</formula>
    </cfRule>
    <cfRule type="expression" dxfId="1767" priority="14">
      <formula>F57&lt;0</formula>
    </cfRule>
  </conditionalFormatting>
  <conditionalFormatting sqref="H57:H61">
    <cfRule type="expression" dxfId="1766" priority="11">
      <formula>H57&gt;0</formula>
    </cfRule>
    <cfRule type="expression" dxfId="1765" priority="12">
      <formula>H57&lt;0</formula>
    </cfRule>
  </conditionalFormatting>
  <conditionalFormatting sqref="F75:F77">
    <cfRule type="expression" dxfId="1764" priority="7">
      <formula>F75&gt;0</formula>
    </cfRule>
    <cfRule type="expression" dxfId="1763" priority="8">
      <formula>F75&lt;0</formula>
    </cfRule>
  </conditionalFormatting>
  <conditionalFormatting sqref="F75:F77">
    <cfRule type="expression" dxfId="1762" priority="9">
      <formula>F75&gt;0</formula>
    </cfRule>
    <cfRule type="expression" dxfId="1761" priority="10">
      <formula>F75&lt;0</formula>
    </cfRule>
  </conditionalFormatting>
  <conditionalFormatting sqref="H75:H77">
    <cfRule type="expression" dxfId="1760" priority="5">
      <formula>H75&gt;0</formula>
    </cfRule>
    <cfRule type="expression" dxfId="1759" priority="6">
      <formula>H75&lt;0</formula>
    </cfRule>
  </conditionalFormatting>
  <conditionalFormatting sqref="F22:F30">
    <cfRule type="expression" dxfId="1758" priority="3">
      <formula>F22&gt;0</formula>
    </cfRule>
    <cfRule type="expression" dxfId="1757" priority="4">
      <formula>F22&lt;0</formula>
    </cfRule>
  </conditionalFormatting>
  <conditionalFormatting sqref="F99:F101">
    <cfRule type="expression" dxfId="1756" priority="1">
      <formula>F99&gt;0</formula>
    </cfRule>
    <cfRule type="expression" dxfId="175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121.45</v>
      </c>
      <c r="R4" s="475">
        <v>-4.7999999999999996E-3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6072.5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233.27999999999975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78.5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1.309642976309643E-2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133.59500000000003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132.38050000000001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131.16600000000003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129.95150000000001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128.73700000000002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127.52250000000001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126.30800000000001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125.09350000000001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123.879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122.6645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121.45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120.2355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119.021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117.8065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116.592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115.3775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114.163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112.94850000000001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111.73400000000001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110.51950000000001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109.30500000000001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54" priority="19">
      <formula>F25&gt;0</formula>
    </cfRule>
    <cfRule type="expression" dxfId="1753" priority="20">
      <formula>F25&lt;0</formula>
    </cfRule>
  </conditionalFormatting>
  <conditionalFormatting sqref="Q7">
    <cfRule type="expression" dxfId="1752" priority="17">
      <formula>Q7&gt;0</formula>
    </cfRule>
    <cfRule type="expression" dxfId="1751" priority="18">
      <formula>Q7&lt;0</formula>
    </cfRule>
  </conditionalFormatting>
  <conditionalFormatting sqref="Q8">
    <cfRule type="expression" dxfId="1750" priority="15">
      <formula>Q8&gt;0</formula>
    </cfRule>
    <cfRule type="expression" dxfId="1749" priority="16">
      <formula>Q8&lt;0</formula>
    </cfRule>
  </conditionalFormatting>
  <conditionalFormatting sqref="M74">
    <cfRule type="expression" dxfId="1748" priority="9">
      <formula>M74&gt;0</formula>
    </cfRule>
    <cfRule type="expression" dxfId="1747" priority="10">
      <formula>M74&lt;0</formula>
    </cfRule>
  </conditionalFormatting>
  <conditionalFormatting sqref="F113:F149 H113:H149">
    <cfRule type="expression" dxfId="1746" priority="7">
      <formula>F113&gt;0</formula>
    </cfRule>
    <cfRule type="expression" dxfId="1745" priority="8">
      <formula>F113&lt;0</formula>
    </cfRule>
  </conditionalFormatting>
  <conditionalFormatting sqref="F105:F112">
    <cfRule type="expression" dxfId="1744" priority="5">
      <formula>F105&gt;0</formula>
    </cfRule>
    <cfRule type="expression" dxfId="1743" priority="6">
      <formula>F105&lt;0</formula>
    </cfRule>
  </conditionalFormatting>
  <conditionalFormatting sqref="H105:H112">
    <cfRule type="expression" dxfId="1742" priority="3">
      <formula>H105&gt;0</formula>
    </cfRule>
    <cfRule type="expression" dxfId="1741" priority="4">
      <formula>H105&lt;0</formula>
    </cfRule>
  </conditionalFormatting>
  <conditionalFormatting sqref="Q10">
    <cfRule type="expression" dxfId="1740" priority="1">
      <formula>Q10&gt;0</formula>
    </cfRule>
    <cfRule type="expression" dxfId="173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3" si="1">H2*I2-J2</f>
        <v>2379.9499999999998</v>
      </c>
      <c r="L2" s="72"/>
      <c r="M2" s="3"/>
      <c r="O2" s="11" t="s">
        <v>57</v>
      </c>
      <c r="Q2" s="228">
        <f>C23-H23</f>
        <v>30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113.24833333333372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250.34989999999999</v>
      </c>
      <c r="R4" s="495">
        <v>-3.7000000000000002E-3</v>
      </c>
      <c r="T4" s="770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7510.4969999999994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3397.4500000000116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4337.8169999999882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4113.0469999999877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1.210627676639825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975</v>
      </c>
      <c r="Q13" s="2">
        <f>Q4/(8.16*1.2)</f>
        <v>25.566779003267975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275.38488999999998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272.88139100000001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270.37789200000003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267.874393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265.37089400000002</v>
      </c>
    </row>
    <row r="22" spans="1:21" x14ac:dyDescent="0.25">
      <c r="O22" s="81">
        <v>1.05</v>
      </c>
      <c r="P22" s="81">
        <f t="shared" si="4"/>
        <v>262.86739499999999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295</v>
      </c>
      <c r="I23" s="18"/>
      <c r="J23" s="18"/>
      <c r="K23" s="18">
        <f>SUM(K2:K22)</f>
        <v>65116.149999999994</v>
      </c>
      <c r="L23" s="14"/>
      <c r="M23" s="18">
        <f>SUM(M2:M10)</f>
        <v>0</v>
      </c>
      <c r="O23" s="81">
        <v>1.04</v>
      </c>
      <c r="P23" s="81">
        <f t="shared" si="4"/>
        <v>260.36389600000001</v>
      </c>
    </row>
    <row r="24" spans="1:21" ht="15.75" thickBot="1" x14ac:dyDescent="0.3">
      <c r="A24" s="341" t="s">
        <v>193</v>
      </c>
      <c r="B24" s="342"/>
      <c r="C24" s="343">
        <f>SumByColor($A$24,C2:C22)</f>
        <v>295</v>
      </c>
      <c r="D24" s="343"/>
      <c r="E24" s="343"/>
      <c r="F24" s="344">
        <f>SumByColor($A$24,F2:F22)</f>
        <v>62283</v>
      </c>
      <c r="G24" s="343"/>
      <c r="H24" s="343">
        <f>SumByColor($A$24,H2:H22)</f>
        <v>295</v>
      </c>
      <c r="I24" s="343"/>
      <c r="J24" s="343"/>
      <c r="K24" s="344">
        <f>SumByColor($A$24,K2:K22)</f>
        <v>65116</v>
      </c>
      <c r="L24" s="343"/>
      <c r="M24" s="344">
        <f>SumByColor($A$24,M2:M22)</f>
        <v>0</v>
      </c>
      <c r="O24" s="81">
        <v>1.03</v>
      </c>
      <c r="P24" s="81">
        <f t="shared" si="4"/>
        <v>257.86039699999998</v>
      </c>
    </row>
    <row r="25" spans="1:21" x14ac:dyDescent="0.25">
      <c r="O25" s="81">
        <v>1.02</v>
      </c>
      <c r="P25" s="81">
        <f t="shared" si="4"/>
        <v>255.356898</v>
      </c>
    </row>
    <row r="26" spans="1:21" x14ac:dyDescent="0.25">
      <c r="O26" s="81">
        <v>1.01</v>
      </c>
      <c r="P26" s="81">
        <f t="shared" si="4"/>
        <v>252.853399</v>
      </c>
    </row>
    <row r="27" spans="1:21" x14ac:dyDescent="0.25">
      <c r="O27" s="81">
        <v>1</v>
      </c>
      <c r="P27" s="81">
        <f t="shared" si="4"/>
        <v>250.34989999999999</v>
      </c>
    </row>
    <row r="28" spans="1:21" x14ac:dyDescent="0.25">
      <c r="O28" s="81">
        <v>0.99</v>
      </c>
      <c r="P28" s="81">
        <f t="shared" si="4"/>
        <v>247.84640099999999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245.34290199999998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242.83940299999998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240.33590399999997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237.83240499999999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235.32890599999999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232.82540700000001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230.32190800000001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227.818409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225.31491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5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5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>
        <v>30</v>
      </c>
      <c r="B65" s="184">
        <v>43271</v>
      </c>
      <c r="C65" s="10">
        <v>30</v>
      </c>
      <c r="D65" s="39">
        <v>113.2483</v>
      </c>
      <c r="E65" s="39">
        <v>251.28</v>
      </c>
      <c r="F65" s="39">
        <f t="shared" si="35"/>
        <v>4140.951</v>
      </c>
      <c r="G65" s="39">
        <f t="shared" si="38"/>
        <v>3397.4490000000001</v>
      </c>
      <c r="H65" s="222">
        <f>(E65-D65)/D65</f>
        <v>1.2188412541292011</v>
      </c>
      <c r="I65" s="39"/>
      <c r="J65" s="39">
        <v>4366</v>
      </c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8" priority="39">
      <formula>Q7&gt;0</formula>
    </cfRule>
    <cfRule type="expression" dxfId="1737" priority="40">
      <formula>Q7&lt;0</formula>
    </cfRule>
  </conditionalFormatting>
  <conditionalFormatting sqref="Q8">
    <cfRule type="expression" dxfId="1736" priority="37">
      <formula>Q8&gt;0</formula>
    </cfRule>
    <cfRule type="expression" dxfId="1735" priority="38">
      <formula>Q8&lt;0</formula>
    </cfRule>
  </conditionalFormatting>
  <conditionalFormatting sqref="F35:F54 F57:F69">
    <cfRule type="expression" dxfId="1734" priority="35">
      <formula>F35&gt;0</formula>
    </cfRule>
    <cfRule type="expression" dxfId="1733" priority="36">
      <formula>F35&lt;0</formula>
    </cfRule>
  </conditionalFormatting>
  <conditionalFormatting sqref="H35:H54 H57:H69">
    <cfRule type="expression" dxfId="1732" priority="33">
      <formula>H35&gt;0</formula>
    </cfRule>
    <cfRule type="expression" dxfId="1731" priority="34">
      <formula>H35&lt;0</formula>
    </cfRule>
  </conditionalFormatting>
  <conditionalFormatting sqref="Q10">
    <cfRule type="expression" dxfId="1730" priority="27">
      <formula>Q10&gt;0</formula>
    </cfRule>
    <cfRule type="expression" dxfId="1729" priority="28">
      <formula>Q10&lt;0</formula>
    </cfRule>
  </conditionalFormatting>
  <conditionalFormatting sqref="J30:J54 J57:J69">
    <cfRule type="expression" dxfId="1728" priority="25">
      <formula>J30&gt;0</formula>
    </cfRule>
    <cfRule type="expression" dxfId="1727" priority="26">
      <formula>J30&lt;0</formula>
    </cfRule>
  </conditionalFormatting>
  <conditionalFormatting sqref="K30:K43">
    <cfRule type="expression" dxfId="1726" priority="23">
      <formula>K30&gt;0</formula>
    </cfRule>
    <cfRule type="expression" dxfId="1725" priority="24">
      <formula>K30&lt;0</formula>
    </cfRule>
  </conditionalFormatting>
  <conditionalFormatting sqref="L30:L43">
    <cfRule type="expression" dxfId="1724" priority="21">
      <formula>L30&gt;0</formula>
    </cfRule>
    <cfRule type="expression" dxfId="1723" priority="22">
      <formula>L30&lt;0</formula>
    </cfRule>
  </conditionalFormatting>
  <conditionalFormatting sqref="F94:F115">
    <cfRule type="expression" dxfId="1722" priority="19">
      <formula>F94&gt;0</formula>
    </cfRule>
    <cfRule type="expression" dxfId="1721" priority="20">
      <formula>F94&lt;0</formula>
    </cfRule>
  </conditionalFormatting>
  <conditionalFormatting sqref="H94:H115">
    <cfRule type="expression" dxfId="1720" priority="17">
      <formula>H94&gt;0</formula>
    </cfRule>
    <cfRule type="expression" dxfId="1719" priority="18">
      <formula>H94&lt;0</formula>
    </cfRule>
  </conditionalFormatting>
  <conditionalFormatting sqref="J94:J107">
    <cfRule type="expression" dxfId="1718" priority="15">
      <formula>J94&gt;0</formula>
    </cfRule>
    <cfRule type="expression" dxfId="1717" priority="16">
      <formula>J94&lt;0</formula>
    </cfRule>
  </conditionalFormatting>
  <conditionalFormatting sqref="K94:K107">
    <cfRule type="expression" dxfId="1716" priority="13">
      <formula>K94&gt;0</formula>
    </cfRule>
    <cfRule type="expression" dxfId="1715" priority="14">
      <formula>K94&lt;0</formula>
    </cfRule>
  </conditionalFormatting>
  <conditionalFormatting sqref="L94:L107">
    <cfRule type="expression" dxfId="1714" priority="11">
      <formula>L94&gt;0</formula>
    </cfRule>
    <cfRule type="expression" dxfId="1713" priority="12">
      <formula>L94&lt;0</formula>
    </cfRule>
  </conditionalFormatting>
  <conditionalFormatting sqref="F30:F34">
    <cfRule type="expression" dxfId="1712" priority="9">
      <formula>F30&gt;0</formula>
    </cfRule>
    <cfRule type="expression" dxfId="1711" priority="10">
      <formula>F30&lt;0</formula>
    </cfRule>
  </conditionalFormatting>
  <conditionalFormatting sqref="H30:H34">
    <cfRule type="expression" dxfId="1710" priority="7">
      <formula>H30&gt;0</formula>
    </cfRule>
    <cfRule type="expression" dxfId="1709" priority="8">
      <formula>H30&lt;0</formula>
    </cfRule>
  </conditionalFormatting>
  <conditionalFormatting sqref="F55:F56">
    <cfRule type="expression" dxfId="1708" priority="5">
      <formula>F55&gt;0</formula>
    </cfRule>
    <cfRule type="expression" dxfId="1707" priority="6">
      <formula>F55&lt;0</formula>
    </cfRule>
  </conditionalFormatting>
  <conditionalFormatting sqref="H55:H56">
    <cfRule type="expression" dxfId="1706" priority="3">
      <formula>H55&gt;0</formula>
    </cfRule>
    <cfRule type="expression" dxfId="1705" priority="4">
      <formula>H55&lt;0</formula>
    </cfRule>
  </conditionalFormatting>
  <conditionalFormatting sqref="J55:J56">
    <cfRule type="expression" dxfId="1704" priority="1">
      <formula>J55&gt;0</formula>
    </cfRule>
    <cfRule type="expression" dxfId="1703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100.94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100.94</v>
      </c>
      <c r="R4" s="495">
        <v>1.1000000000000001E-3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6.7366752526253227E-3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21.250526315789472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111.03400000000001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110.02460000000001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109.01520000000001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108.00580000000001</v>
      </c>
      <c r="W19" s="134"/>
    </row>
    <row r="20" spans="1:23" x14ac:dyDescent="0.25">
      <c r="O20" s="81">
        <v>1.06</v>
      </c>
      <c r="P20" s="81">
        <f t="shared" si="0"/>
        <v>106.99640000000001</v>
      </c>
      <c r="W20" s="134"/>
    </row>
    <row r="21" spans="1:23" x14ac:dyDescent="0.25">
      <c r="O21" s="81">
        <v>1.05</v>
      </c>
      <c r="P21" s="81">
        <f t="shared" si="0"/>
        <v>105.98700000000001</v>
      </c>
      <c r="W21" s="134"/>
    </row>
    <row r="22" spans="1:23" x14ac:dyDescent="0.25">
      <c r="O22" s="81">
        <v>1.04</v>
      </c>
      <c r="P22" s="81">
        <f t="shared" si="0"/>
        <v>104.9776</v>
      </c>
      <c r="W22" s="134"/>
    </row>
    <row r="23" spans="1:23" x14ac:dyDescent="0.25">
      <c r="O23" s="81">
        <v>1.03</v>
      </c>
      <c r="P23" s="81">
        <f t="shared" si="0"/>
        <v>103.9682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102.9588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101.9494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100.94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99.930599999999998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98.921199999999999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97.911799999999999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96.9024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95.892999999999986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94.883599999999987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93.874200000000002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92.864800000000002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91.855400000000003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90.846000000000004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02" priority="21">
      <formula>F47&gt;0</formula>
    </cfRule>
    <cfRule type="expression" dxfId="1701" priority="22">
      <formula>F47&lt;0</formula>
    </cfRule>
  </conditionalFormatting>
  <conditionalFormatting sqref="Q7">
    <cfRule type="expression" dxfId="1700" priority="19">
      <formula>Q7&gt;0</formula>
    </cfRule>
    <cfRule type="expression" dxfId="1699" priority="20">
      <formula>Q7&lt;0</formula>
    </cfRule>
  </conditionalFormatting>
  <conditionalFormatting sqref="Q8">
    <cfRule type="expression" dxfId="1698" priority="17">
      <formula>Q8&gt;0</formula>
    </cfRule>
    <cfRule type="expression" dxfId="1697" priority="18">
      <formula>Q8&lt;0</formula>
    </cfRule>
  </conditionalFormatting>
  <conditionalFormatting sqref="F25:F46">
    <cfRule type="expression" dxfId="1696" priority="15">
      <formula>F25&gt;0</formula>
    </cfRule>
    <cfRule type="expression" dxfId="1695" priority="16">
      <formula>F25&lt;0</formula>
    </cfRule>
  </conditionalFormatting>
  <conditionalFormatting sqref="H25:H46">
    <cfRule type="expression" dxfId="1694" priority="13">
      <formula>H25&gt;0</formula>
    </cfRule>
    <cfRule type="expression" dxfId="1693" priority="14">
      <formula>H25&lt;0</formula>
    </cfRule>
  </conditionalFormatting>
  <conditionalFormatting sqref="F89:F110">
    <cfRule type="expression" dxfId="1692" priority="11">
      <formula>F89&gt;0</formula>
    </cfRule>
    <cfRule type="expression" dxfId="1691" priority="12">
      <formula>F89&lt;0</formula>
    </cfRule>
  </conditionalFormatting>
  <conditionalFormatting sqref="H89:H110">
    <cfRule type="expression" dxfId="1690" priority="9">
      <formula>H89&gt;0</formula>
    </cfRule>
    <cfRule type="expression" dxfId="1689" priority="10">
      <formula>H89&lt;0</formula>
    </cfRule>
  </conditionalFormatting>
  <conditionalFormatting sqref="Q10">
    <cfRule type="expression" dxfId="1688" priority="7">
      <formula>Q10&gt;0</formula>
    </cfRule>
    <cfRule type="expression" dxfId="1687" priority="8">
      <formula>Q10&lt;0</formula>
    </cfRule>
  </conditionalFormatting>
  <conditionalFormatting sqref="J25:J38">
    <cfRule type="expression" dxfId="1686" priority="5">
      <formula>J25&gt;0</formula>
    </cfRule>
    <cfRule type="expression" dxfId="1685" priority="6">
      <formula>J25&lt;0</formula>
    </cfRule>
  </conditionalFormatting>
  <conditionalFormatting sqref="K25:K38">
    <cfRule type="expression" dxfId="1684" priority="3">
      <formula>K25&gt;0</formula>
    </cfRule>
    <cfRule type="expression" dxfId="1683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139.5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139.5</v>
      </c>
      <c r="R4" s="495">
        <v>2.8999999999999998E-3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20.852017937219731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153.45000000000002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152.05500000000001</v>
      </c>
      <c r="Q19" s="2"/>
    </row>
    <row r="20" spans="1:17" x14ac:dyDescent="0.25">
      <c r="O20" s="81">
        <v>1.08</v>
      </c>
      <c r="P20" s="81">
        <f t="shared" si="3"/>
        <v>150.66</v>
      </c>
      <c r="Q20" s="2"/>
    </row>
    <row r="21" spans="1:17" x14ac:dyDescent="0.25">
      <c r="O21" s="81">
        <v>1.07</v>
      </c>
      <c r="P21" s="81">
        <f t="shared" si="3"/>
        <v>149.26500000000001</v>
      </c>
      <c r="Q21" s="2"/>
    </row>
    <row r="22" spans="1:17" x14ac:dyDescent="0.25">
      <c r="O22" s="81">
        <v>1.06</v>
      </c>
      <c r="P22" s="81">
        <f t="shared" si="3"/>
        <v>147.87</v>
      </c>
      <c r="Q22" s="2"/>
    </row>
    <row r="23" spans="1:17" x14ac:dyDescent="0.25">
      <c r="O23" s="81">
        <v>1.05</v>
      </c>
      <c r="P23" s="81">
        <f t="shared" si="3"/>
        <v>146.47499999999999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145.08000000000001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143.685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142.29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140.89500000000001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139.5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138.10499999999999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136.71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135.315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133.91999999999999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132.52500000000001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131.13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129.73500000000001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128.34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126.94500000000001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125.55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82" priority="25">
      <formula>F7&gt;0</formula>
    </cfRule>
    <cfRule type="expression" dxfId="1681" priority="26">
      <formula>F7&lt;0</formula>
    </cfRule>
  </conditionalFormatting>
  <conditionalFormatting sqref="Q8">
    <cfRule type="expression" dxfId="1680" priority="23">
      <formula>Q8&gt;0</formula>
    </cfRule>
    <cfRule type="expression" dxfId="1679" priority="24">
      <formula>Q8&lt;0</formula>
    </cfRule>
  </conditionalFormatting>
  <conditionalFormatting sqref="F93:F114">
    <cfRule type="expression" dxfId="1678" priority="17">
      <formula>F93&gt;0</formula>
    </cfRule>
    <cfRule type="expression" dxfId="1677" priority="18">
      <formula>F93&lt;0</formula>
    </cfRule>
  </conditionalFormatting>
  <conditionalFormatting sqref="H93:H114">
    <cfRule type="expression" dxfId="1676" priority="15">
      <formula>H93&gt;0</formula>
    </cfRule>
    <cfRule type="expression" dxfId="1675" priority="16">
      <formula>H93&lt;0</formula>
    </cfRule>
  </conditionalFormatting>
  <conditionalFormatting sqref="Q10">
    <cfRule type="expression" dxfId="1674" priority="13">
      <formula>Q10&gt;0</formula>
    </cfRule>
    <cfRule type="expression" dxfId="1673" priority="14">
      <formula>Q10&lt;0</formula>
    </cfRule>
  </conditionalFormatting>
  <conditionalFormatting sqref="J25:J38">
    <cfRule type="expression" dxfId="1672" priority="11">
      <formula>J25&gt;0</formula>
    </cfRule>
    <cfRule type="expression" dxfId="1671" priority="12">
      <formula>J25&lt;0</formula>
    </cfRule>
  </conditionalFormatting>
  <conditionalFormatting sqref="K25:K38">
    <cfRule type="expression" dxfId="1670" priority="9">
      <formula>K25&gt;0</formula>
    </cfRule>
    <cfRule type="expression" dxfId="1669" priority="10">
      <formula>K25&lt;0</formula>
    </cfRule>
  </conditionalFormatting>
  <conditionalFormatting sqref="L25:L34">
    <cfRule type="expression" dxfId="1668" priority="7">
      <formula>L25&gt;0</formula>
    </cfRule>
    <cfRule type="expression" dxfId="1667" priority="8">
      <formula>L25&lt;0</formula>
    </cfRule>
  </conditionalFormatting>
  <conditionalFormatting sqref="J43">
    <cfRule type="expression" dxfId="1666" priority="5">
      <formula>J43&gt;0</formula>
    </cfRule>
    <cfRule type="expression" dxfId="1665" priority="6">
      <formula>J43&lt;0</formula>
    </cfRule>
  </conditionalFormatting>
  <conditionalFormatting sqref="M25:M34">
    <cfRule type="expression" dxfId="1664" priority="3">
      <formula>M25&gt;0</formula>
    </cfRule>
    <cfRule type="expression" dxfId="1663" priority="4">
      <formula>M25&lt;0</formula>
    </cfRule>
  </conditionalFormatting>
  <conditionalFormatting sqref="H61:H64 F61:F64">
    <cfRule type="expression" dxfId="1662" priority="1">
      <formula>F61&gt;0</formula>
    </cfRule>
    <cfRule type="expression" dxfId="166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32.79</v>
      </c>
      <c r="R4" s="495">
        <v>-1.7999999999999999E-2</v>
      </c>
      <c r="T4" s="770"/>
      <c r="U4" s="30" t="s">
        <v>1030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8197.5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77.369999999998981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77.369999999998981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9.5281725785177056E-3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13.116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  <c r="T15" s="1">
        <v>43271</v>
      </c>
      <c r="U15" t="s">
        <v>1144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9682</v>
      </c>
      <c r="G19" s="343"/>
      <c r="H19" s="343">
        <f>SumByColor($A$19,H2:H17)</f>
        <v>300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36.069000000000003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35.741100000000003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35.413200000000003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35.085300000000004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34.757400000000004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34.429499999999997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34.101599999999998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33.773699999999998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33.445799999999998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33.117899999999999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32.79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7" si="15">C34*(E34-D34)</f>
        <v>-315.00000000000125</v>
      </c>
      <c r="G34" s="39">
        <f t="shared" ref="G34:G37" si="16">D34*C34</f>
        <v>9939</v>
      </c>
      <c r="H34" s="222">
        <f t="shared" ref="H34:H37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32.4621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1139</v>
      </c>
      <c r="J35" s="39"/>
      <c r="K35" s="39">
        <v>13.53</v>
      </c>
      <c r="L35" s="155"/>
      <c r="O35" s="81">
        <v>0.98</v>
      </c>
      <c r="P35" s="81">
        <f t="shared" si="2"/>
        <v>32.1342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1139</v>
      </c>
      <c r="J36" s="39"/>
      <c r="K36" s="39">
        <v>13.03</v>
      </c>
      <c r="L36" s="39"/>
      <c r="O36" s="81">
        <v>0.97</v>
      </c>
      <c r="P36" s="81">
        <f t="shared" si="2"/>
        <v>31.806299999999997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31.478399999999997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31.150499999999997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30.822599999999998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30.494700000000002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30.166800000000002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29.838899999999999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29.510999999999999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60" priority="33">
      <formula>F47&gt;0</formula>
    </cfRule>
    <cfRule type="expression" dxfId="1659" priority="34">
      <formula>F47&lt;0</formula>
    </cfRule>
  </conditionalFormatting>
  <conditionalFormatting sqref="Q7">
    <cfRule type="expression" dxfId="1658" priority="31">
      <formula>Q7&gt;0</formula>
    </cfRule>
    <cfRule type="expression" dxfId="1657" priority="32">
      <formula>Q7&lt;0</formula>
    </cfRule>
  </conditionalFormatting>
  <conditionalFormatting sqref="Q8">
    <cfRule type="expression" dxfId="1656" priority="29">
      <formula>Q8&gt;0</formula>
    </cfRule>
    <cfRule type="expression" dxfId="1655" priority="30">
      <formula>Q8&lt;0</formula>
    </cfRule>
  </conditionalFormatting>
  <conditionalFormatting sqref="F30:F46">
    <cfRule type="expression" dxfId="1654" priority="27">
      <formula>F30&gt;0</formula>
    </cfRule>
    <cfRule type="expression" dxfId="1653" priority="28">
      <formula>F30&lt;0</formula>
    </cfRule>
  </conditionalFormatting>
  <conditionalFormatting sqref="H30:H46">
    <cfRule type="expression" dxfId="1652" priority="25">
      <formula>H30&gt;0</formula>
    </cfRule>
    <cfRule type="expression" dxfId="1651" priority="26">
      <formula>H30&lt;0</formula>
    </cfRule>
  </conditionalFormatting>
  <conditionalFormatting sqref="Q10">
    <cfRule type="expression" dxfId="1650" priority="23">
      <formula>Q10&gt;0</formula>
    </cfRule>
    <cfRule type="expression" dxfId="1649" priority="24">
      <formula>Q10&lt;0</formula>
    </cfRule>
  </conditionalFormatting>
  <conditionalFormatting sqref="J25:J38">
    <cfRule type="expression" dxfId="1648" priority="21">
      <formula>J25&gt;0</formula>
    </cfRule>
    <cfRule type="expression" dxfId="1647" priority="22">
      <formula>J25&lt;0</formula>
    </cfRule>
  </conditionalFormatting>
  <conditionalFormatting sqref="K25:K33 K38">
    <cfRule type="expression" dxfId="1646" priority="19">
      <formula>K25&gt;0</formula>
    </cfRule>
    <cfRule type="expression" dxfId="1645" priority="20">
      <formula>K25&lt;0</formula>
    </cfRule>
  </conditionalFormatting>
  <conditionalFormatting sqref="L25:L38">
    <cfRule type="expression" dxfId="1644" priority="17">
      <formula>L25&gt;0</formula>
    </cfRule>
    <cfRule type="expression" dxfId="1643" priority="18">
      <formula>L25&lt;0</formula>
    </cfRule>
  </conditionalFormatting>
  <conditionalFormatting sqref="F89:F110">
    <cfRule type="expression" dxfId="1642" priority="15">
      <formula>F89&gt;0</formula>
    </cfRule>
    <cfRule type="expression" dxfId="1641" priority="16">
      <formula>F89&lt;0</formula>
    </cfRule>
  </conditionalFormatting>
  <conditionalFormatting sqref="H89:H110">
    <cfRule type="expression" dxfId="1640" priority="13">
      <formula>H89&gt;0</formula>
    </cfRule>
    <cfRule type="expression" dxfId="1639" priority="14">
      <formula>H89&lt;0</formula>
    </cfRule>
  </conditionalFormatting>
  <conditionalFormatting sqref="J89:J102">
    <cfRule type="expression" dxfId="1638" priority="11">
      <formula>J89&gt;0</formula>
    </cfRule>
    <cfRule type="expression" dxfId="1637" priority="12">
      <formula>J89&lt;0</formula>
    </cfRule>
  </conditionalFormatting>
  <conditionalFormatting sqref="K89:K102">
    <cfRule type="expression" dxfId="1636" priority="9">
      <formula>K89&gt;0</formula>
    </cfRule>
    <cfRule type="expression" dxfId="1635" priority="10">
      <formula>K89&lt;0</formula>
    </cfRule>
  </conditionalFormatting>
  <conditionalFormatting sqref="L89:L102">
    <cfRule type="expression" dxfId="1634" priority="7">
      <formula>L89&gt;0</formula>
    </cfRule>
    <cfRule type="expression" dxfId="1633" priority="8">
      <formula>L89&lt;0</formula>
    </cfRule>
  </conditionalFormatting>
  <conditionalFormatting sqref="F25:F29">
    <cfRule type="expression" dxfId="1632" priority="5">
      <formula>F25&gt;0</formula>
    </cfRule>
    <cfRule type="expression" dxfId="1631" priority="6">
      <formula>F25&lt;0</formula>
    </cfRule>
  </conditionalFormatting>
  <conditionalFormatting sqref="H25:H29">
    <cfRule type="expression" dxfId="1630" priority="3">
      <formula>H25&gt;0</formula>
    </cfRule>
    <cfRule type="expression" dxfId="1629" priority="4">
      <formula>H25&lt;0</formula>
    </cfRule>
  </conditionalFormatting>
  <conditionalFormatting sqref="F29">
    <cfRule type="expression" dxfId="1628" priority="1">
      <formula>F29&gt;0</formula>
    </cfRule>
    <cfRule type="expression" dxfId="162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93.77</v>
      </c>
      <c r="R4" s="495">
        <v>-1.3899999999999999E-2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6.8252106217340305E-3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12.705962059620596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103.14700000000001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102.2093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101.27160000000001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100.3339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99.396200000000007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98.458500000000001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97.520799999999994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96.583100000000002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95.645399999999995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94.707700000000003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93.77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92.832299999999989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91.894599999999997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90.95689999999999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90.019199999999998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89.081499999999991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88.143799999999985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87.206100000000006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86.2684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85.330699999999993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84.393000000000001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6" priority="31">
      <formula>F47&gt;0</formula>
    </cfRule>
    <cfRule type="expression" dxfId="1625" priority="32">
      <formula>F47&lt;0</formula>
    </cfRule>
  </conditionalFormatting>
  <conditionalFormatting sqref="Q7">
    <cfRule type="expression" dxfId="1624" priority="29">
      <formula>Q7&gt;0</formula>
    </cfRule>
    <cfRule type="expression" dxfId="1623" priority="30">
      <formula>Q7&lt;0</formula>
    </cfRule>
  </conditionalFormatting>
  <conditionalFormatting sqref="Q8">
    <cfRule type="expression" dxfId="1622" priority="27">
      <formula>Q8&gt;0</formula>
    </cfRule>
    <cfRule type="expression" dxfId="1621" priority="28">
      <formula>Q8&lt;0</formula>
    </cfRule>
  </conditionalFormatting>
  <conditionalFormatting sqref="F30:F46">
    <cfRule type="expression" dxfId="1620" priority="25">
      <formula>F30&gt;0</formula>
    </cfRule>
    <cfRule type="expression" dxfId="1619" priority="26">
      <formula>F30&lt;0</formula>
    </cfRule>
  </conditionalFormatting>
  <conditionalFormatting sqref="H30:H46">
    <cfRule type="expression" dxfId="1618" priority="23">
      <formula>H30&gt;0</formula>
    </cfRule>
    <cfRule type="expression" dxfId="1617" priority="24">
      <formula>H30&lt;0</formula>
    </cfRule>
  </conditionalFormatting>
  <conditionalFormatting sqref="Q10">
    <cfRule type="expression" dxfId="1616" priority="21">
      <formula>Q10&gt;0</formula>
    </cfRule>
    <cfRule type="expression" dxfId="1615" priority="22">
      <formula>Q10&lt;0</formula>
    </cfRule>
  </conditionalFormatting>
  <conditionalFormatting sqref="J25:J38">
    <cfRule type="expression" dxfId="1614" priority="19">
      <formula>J25&gt;0</formula>
    </cfRule>
    <cfRule type="expression" dxfId="1613" priority="20">
      <formula>J25&lt;0</formula>
    </cfRule>
  </conditionalFormatting>
  <conditionalFormatting sqref="K25:K38">
    <cfRule type="expression" dxfId="1612" priority="17">
      <formula>K25&gt;0</formula>
    </cfRule>
    <cfRule type="expression" dxfId="1611" priority="18">
      <formula>K25&lt;0</formula>
    </cfRule>
  </conditionalFormatting>
  <conditionalFormatting sqref="L25:L38">
    <cfRule type="expression" dxfId="1610" priority="15">
      <formula>L25&gt;0</formula>
    </cfRule>
    <cfRule type="expression" dxfId="1609" priority="16">
      <formula>L25&lt;0</formula>
    </cfRule>
  </conditionalFormatting>
  <conditionalFormatting sqref="F89:F110">
    <cfRule type="expression" dxfId="1608" priority="13">
      <formula>F89&gt;0</formula>
    </cfRule>
    <cfRule type="expression" dxfId="1607" priority="14">
      <formula>F89&lt;0</formula>
    </cfRule>
  </conditionalFormatting>
  <conditionalFormatting sqref="H89:H110">
    <cfRule type="expression" dxfId="1606" priority="11">
      <formula>H89&gt;0</formula>
    </cfRule>
    <cfRule type="expression" dxfId="1605" priority="12">
      <formula>H89&lt;0</formula>
    </cfRule>
  </conditionalFormatting>
  <conditionalFormatting sqref="J89:J102">
    <cfRule type="expression" dxfId="1604" priority="9">
      <formula>J89&gt;0</formula>
    </cfRule>
    <cfRule type="expression" dxfId="1603" priority="10">
      <formula>J89&lt;0</formula>
    </cfRule>
  </conditionalFormatting>
  <conditionalFormatting sqref="K89:K102">
    <cfRule type="expression" dxfId="1602" priority="7">
      <formula>K89&gt;0</formula>
    </cfRule>
    <cfRule type="expression" dxfId="1601" priority="8">
      <formula>K89&lt;0</formula>
    </cfRule>
  </conditionalFormatting>
  <conditionalFormatting sqref="L89:L102">
    <cfRule type="expression" dxfId="1600" priority="5">
      <formula>L89&gt;0</formula>
    </cfRule>
    <cfRule type="expression" dxfId="1599" priority="6">
      <formula>L89&lt;0</formula>
    </cfRule>
  </conditionalFormatting>
  <conditionalFormatting sqref="F25:F29">
    <cfRule type="expression" dxfId="1598" priority="3">
      <formula>F25&gt;0</formula>
    </cfRule>
    <cfRule type="expression" dxfId="1597" priority="4">
      <formula>F25&lt;0</formula>
    </cfRule>
  </conditionalFormatting>
  <conditionalFormatting sqref="H25:H29">
    <cfRule type="expression" dxfId="1596" priority="1">
      <formula>H25&gt;0</formula>
    </cfRule>
    <cfRule type="expression" dxfId="15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56.69</v>
      </c>
      <c r="R4" s="495">
        <v>-1.1000000000000001E-3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8503.5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-472.5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-472.5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-5.2640374331550804E-2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4.656905979890634E-2</v>
      </c>
      <c r="R11">
        <f>0.22</f>
        <v>0.22</v>
      </c>
    </row>
    <row r="12" spans="1:21" x14ac:dyDescent="0.25">
      <c r="H12" s="70"/>
      <c r="O12" s="11" t="s">
        <v>948</v>
      </c>
      <c r="Q12" s="1" t="s">
        <v>1143</v>
      </c>
    </row>
    <row r="13" spans="1:21" x14ac:dyDescent="0.25">
      <c r="H13" s="70"/>
      <c r="O13" s="11" t="s">
        <v>975</v>
      </c>
      <c r="Q13">
        <f>Q4/(3.9+4.03)*2</f>
        <v>14.297604035308954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62.359000000000002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61.792100000000005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61.225200000000001</v>
      </c>
    </row>
    <row r="20" spans="1:16" x14ac:dyDescent="0.25">
      <c r="O20" s="81">
        <v>1.07</v>
      </c>
      <c r="P20" s="81">
        <f t="shared" si="1"/>
        <v>60.658300000000004</v>
      </c>
    </row>
    <row r="21" spans="1:16" x14ac:dyDescent="0.25">
      <c r="O21" s="81">
        <v>1.06</v>
      </c>
      <c r="P21" s="81">
        <f t="shared" si="1"/>
        <v>60.0914</v>
      </c>
    </row>
    <row r="22" spans="1:16" x14ac:dyDescent="0.25">
      <c r="O22" s="81">
        <v>1.05</v>
      </c>
      <c r="P22" s="81">
        <f t="shared" si="1"/>
        <v>59.524500000000003</v>
      </c>
    </row>
    <row r="23" spans="1:16" x14ac:dyDescent="0.25">
      <c r="O23" s="81">
        <v>1.04</v>
      </c>
      <c r="P23" s="81">
        <f t="shared" si="1"/>
        <v>58.957599999999999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58.390700000000002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57.823799999999999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57.256900000000002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56.69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56.123099999999994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55.556199999999997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54.989299999999993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54.422399999999996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53.855499999999992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53.288599999999995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52.721699999999998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52.154800000000002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51.587899999999998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51.021000000000001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4" priority="35">
      <formula>F47&gt;0</formula>
    </cfRule>
    <cfRule type="expression" dxfId="1593" priority="36">
      <formula>F47&lt;0</formula>
    </cfRule>
  </conditionalFormatting>
  <conditionalFormatting sqref="Q7">
    <cfRule type="expression" dxfId="1592" priority="33">
      <formula>Q7&gt;0</formula>
    </cfRule>
    <cfRule type="expression" dxfId="1591" priority="34">
      <formula>Q7&lt;0</formula>
    </cfRule>
  </conditionalFormatting>
  <conditionalFormatting sqref="Q8">
    <cfRule type="expression" dxfId="1590" priority="31">
      <formula>Q8&gt;0</formula>
    </cfRule>
    <cfRule type="expression" dxfId="1589" priority="32">
      <formula>Q8&lt;0</formula>
    </cfRule>
  </conditionalFormatting>
  <conditionalFormatting sqref="F30:F46">
    <cfRule type="expression" dxfId="1588" priority="29">
      <formula>F30&gt;0</formula>
    </cfRule>
    <cfRule type="expression" dxfId="1587" priority="30">
      <formula>F30&lt;0</formula>
    </cfRule>
  </conditionalFormatting>
  <conditionalFormatting sqref="H30:H46">
    <cfRule type="expression" dxfId="1586" priority="27">
      <formula>H30&gt;0</formula>
    </cfRule>
    <cfRule type="expression" dxfId="1585" priority="28">
      <formula>H30&lt;0</formula>
    </cfRule>
  </conditionalFormatting>
  <conditionalFormatting sqref="Q10">
    <cfRule type="expression" dxfId="1584" priority="25">
      <formula>Q10&gt;0</formula>
    </cfRule>
    <cfRule type="expression" dxfId="1583" priority="26">
      <formula>Q10&lt;0</formula>
    </cfRule>
  </conditionalFormatting>
  <conditionalFormatting sqref="J25:J38">
    <cfRule type="expression" dxfId="1582" priority="23">
      <formula>J25&gt;0</formula>
    </cfRule>
    <cfRule type="expression" dxfId="1581" priority="24">
      <formula>J25&lt;0</formula>
    </cfRule>
  </conditionalFormatting>
  <conditionalFormatting sqref="K25:K38">
    <cfRule type="expression" dxfId="1580" priority="21">
      <formula>K25&gt;0</formula>
    </cfRule>
    <cfRule type="expression" dxfId="1579" priority="22">
      <formula>K25&lt;0</formula>
    </cfRule>
  </conditionalFormatting>
  <conditionalFormatting sqref="L25 L38">
    <cfRule type="expression" dxfId="1578" priority="19">
      <formula>L25&gt;0</formula>
    </cfRule>
    <cfRule type="expression" dxfId="1577" priority="20">
      <formula>L25&lt;0</formula>
    </cfRule>
  </conditionalFormatting>
  <conditionalFormatting sqref="F89:F110">
    <cfRule type="expression" dxfId="1576" priority="17">
      <formula>F89&gt;0</formula>
    </cfRule>
    <cfRule type="expression" dxfId="1575" priority="18">
      <formula>F89&lt;0</formula>
    </cfRule>
  </conditionalFormatting>
  <conditionalFormatting sqref="H89:H110">
    <cfRule type="expression" dxfId="1574" priority="15">
      <formula>H89&gt;0</formula>
    </cfRule>
    <cfRule type="expression" dxfId="1573" priority="16">
      <formula>H89&lt;0</formula>
    </cfRule>
  </conditionalFormatting>
  <conditionalFormatting sqref="J89:J102">
    <cfRule type="expression" dxfId="1572" priority="13">
      <formula>J89&gt;0</formula>
    </cfRule>
    <cfRule type="expression" dxfId="1571" priority="14">
      <formula>J89&lt;0</formula>
    </cfRule>
  </conditionalFormatting>
  <conditionalFormatting sqref="K89:K102">
    <cfRule type="expression" dxfId="1570" priority="11">
      <formula>K89&gt;0</formula>
    </cfRule>
    <cfRule type="expression" dxfId="1569" priority="12">
      <formula>K89&lt;0</formula>
    </cfRule>
  </conditionalFormatting>
  <conditionalFormatting sqref="L89:L102">
    <cfRule type="expression" dxfId="1568" priority="9">
      <formula>L89&gt;0</formula>
    </cfRule>
    <cfRule type="expression" dxfId="1567" priority="10">
      <formula>L89&lt;0</formula>
    </cfRule>
  </conditionalFormatting>
  <conditionalFormatting sqref="F25 F29">
    <cfRule type="expression" dxfId="1566" priority="7">
      <formula>F25&gt;0</formula>
    </cfRule>
    <cfRule type="expression" dxfId="1565" priority="8">
      <formula>F25&lt;0</formula>
    </cfRule>
  </conditionalFormatting>
  <conditionalFormatting sqref="H25 H29">
    <cfRule type="expression" dxfId="1564" priority="5">
      <formula>H25&gt;0</formula>
    </cfRule>
    <cfRule type="expression" dxfId="1563" priority="6">
      <formula>H25&lt;0</formula>
    </cfRule>
  </conditionalFormatting>
  <conditionalFormatting sqref="F26:F28">
    <cfRule type="expression" dxfId="1562" priority="3">
      <formula>F26&gt;0</formula>
    </cfRule>
    <cfRule type="expression" dxfId="1561" priority="4">
      <formula>F26&lt;0</formula>
    </cfRule>
  </conditionalFormatting>
  <conditionalFormatting sqref="H26:H28">
    <cfRule type="expression" dxfId="1560" priority="1">
      <formula>H26&gt;0</formula>
    </cfRule>
    <cfRule type="expression" dxfId="1559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31.6</v>
      </c>
      <c r="R4" s="495">
        <v>-1.2500000000000001E-2</v>
      </c>
      <c r="T4" s="770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3160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-61.159999999999854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-61.159999999999854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-1.8986948801052991E-2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3.164556962025316E-2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9.1066282420749278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1132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1134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34.760000000000005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34.444000000000003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34.128000000000007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33.812000000000005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33.496000000000002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33.18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32.864000000000004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32.548000000000002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32.231999999999999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31.916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31.6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31.284000000000002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30.968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30.652000000000001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30.335999999999999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30.02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29.704000000000001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29.388000000000002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29.072000000000003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28.756000000000004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28.44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8" priority="31">
      <formula>F47&gt;0</formula>
    </cfRule>
    <cfRule type="expression" dxfId="1557" priority="32">
      <formula>F47&lt;0</formula>
    </cfRule>
  </conditionalFormatting>
  <conditionalFormatting sqref="Q7">
    <cfRule type="expression" dxfId="1556" priority="29">
      <formula>Q7&gt;0</formula>
    </cfRule>
    <cfRule type="expression" dxfId="1555" priority="30">
      <formula>Q7&lt;0</formula>
    </cfRule>
  </conditionalFormatting>
  <conditionalFormatting sqref="Q8">
    <cfRule type="expression" dxfId="1554" priority="27">
      <formula>Q8&gt;0</formula>
    </cfRule>
    <cfRule type="expression" dxfId="1553" priority="28">
      <formula>Q8&lt;0</formula>
    </cfRule>
  </conditionalFormatting>
  <conditionalFormatting sqref="F30:F46">
    <cfRule type="expression" dxfId="1552" priority="25">
      <formula>F30&gt;0</formula>
    </cfRule>
    <cfRule type="expression" dxfId="1551" priority="26">
      <formula>F30&lt;0</formula>
    </cfRule>
  </conditionalFormatting>
  <conditionalFormatting sqref="H30:H46">
    <cfRule type="expression" dxfId="1550" priority="23">
      <formula>H30&gt;0</formula>
    </cfRule>
    <cfRule type="expression" dxfId="1549" priority="24">
      <formula>H30&lt;0</formula>
    </cfRule>
  </conditionalFormatting>
  <conditionalFormatting sqref="Q10">
    <cfRule type="expression" dxfId="1548" priority="21">
      <formula>Q10&gt;0</formula>
    </cfRule>
    <cfRule type="expression" dxfId="1547" priority="22">
      <formula>Q10&lt;0</formula>
    </cfRule>
  </conditionalFormatting>
  <conditionalFormatting sqref="J25:J38">
    <cfRule type="expression" dxfId="1546" priority="19">
      <formula>J25&gt;0</formula>
    </cfRule>
    <cfRule type="expression" dxfId="1545" priority="20">
      <formula>J25&lt;0</formula>
    </cfRule>
  </conditionalFormatting>
  <conditionalFormatting sqref="K25:K38">
    <cfRule type="expression" dxfId="1544" priority="17">
      <formula>K25&gt;0</formula>
    </cfRule>
    <cfRule type="expression" dxfId="1543" priority="18">
      <formula>K25&lt;0</formula>
    </cfRule>
  </conditionalFormatting>
  <conditionalFormatting sqref="L25:L38">
    <cfRule type="expression" dxfId="1542" priority="15">
      <formula>L25&gt;0</formula>
    </cfRule>
    <cfRule type="expression" dxfId="1541" priority="16">
      <formula>L25&lt;0</formula>
    </cfRule>
  </conditionalFormatting>
  <conditionalFormatting sqref="F89:F110">
    <cfRule type="expression" dxfId="1540" priority="13">
      <formula>F89&gt;0</formula>
    </cfRule>
    <cfRule type="expression" dxfId="1539" priority="14">
      <formula>F89&lt;0</formula>
    </cfRule>
  </conditionalFormatting>
  <conditionalFormatting sqref="H89:H110">
    <cfRule type="expression" dxfId="1538" priority="11">
      <formula>H89&gt;0</formula>
    </cfRule>
    <cfRule type="expression" dxfId="1537" priority="12">
      <formula>H89&lt;0</formula>
    </cfRule>
  </conditionalFormatting>
  <conditionalFormatting sqref="J89:J102">
    <cfRule type="expression" dxfId="1536" priority="9">
      <formula>J89&gt;0</formula>
    </cfRule>
    <cfRule type="expression" dxfId="1535" priority="10">
      <formula>J89&lt;0</formula>
    </cfRule>
  </conditionalFormatting>
  <conditionalFormatting sqref="K89:K102">
    <cfRule type="expression" dxfId="1534" priority="7">
      <formula>K89&gt;0</formula>
    </cfRule>
    <cfRule type="expression" dxfId="1533" priority="8">
      <formula>K89&lt;0</formula>
    </cfRule>
  </conditionalFormatting>
  <conditionalFormatting sqref="L89:L102">
    <cfRule type="expression" dxfId="1532" priority="5">
      <formula>L89&gt;0</formula>
    </cfRule>
    <cfRule type="expression" dxfId="1531" priority="6">
      <formula>L89&lt;0</formula>
    </cfRule>
  </conditionalFormatting>
  <conditionalFormatting sqref="F25:F29">
    <cfRule type="expression" dxfId="1530" priority="3">
      <formula>F25&gt;0</formula>
    </cfRule>
    <cfRule type="expression" dxfId="1529" priority="4">
      <formula>F25&lt;0</formula>
    </cfRule>
  </conditionalFormatting>
  <conditionalFormatting sqref="H25:H29">
    <cfRule type="expression" dxfId="1528" priority="1">
      <formula>H25&gt;0</formula>
    </cfRule>
    <cfRule type="expression" dxfId="152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209.9599</v>
      </c>
      <c r="R4" s="495">
        <v>9.4999999999999998E-3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4199.1980000000003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1482.4280000000012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1339.398000000001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0.46835373103014244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2.3814071163112574E-3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30.606399416909621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230.95589000000001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228.85629100000003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226.75669200000002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224.65709300000003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222.55749400000002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220.45789500000001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218.35829600000002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216.25869700000001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214.159098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212.05949900000002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209.9599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207.86030099999999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205.76070200000001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203.661103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201.56150399999999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199.461905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197.36230599999999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195.26270700000001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193.16310800000002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191.06350900000001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188.96391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6" priority="24">
      <formula>F47&gt;0</formula>
    </cfRule>
    <cfRule type="expression" dxfId="1525" priority="25">
      <formula>F47&lt;0</formula>
    </cfRule>
  </conditionalFormatting>
  <conditionalFormatting sqref="Q7">
    <cfRule type="expression" dxfId="1524" priority="22">
      <formula>Q7&gt;0</formula>
    </cfRule>
    <cfRule type="expression" dxfId="1523" priority="23">
      <formula>Q7&lt;0</formula>
    </cfRule>
  </conditionalFormatting>
  <conditionalFormatting sqref="Q8">
    <cfRule type="expression" dxfId="1522" priority="20">
      <formula>Q8&gt;0</formula>
    </cfRule>
    <cfRule type="expression" dxfId="1521" priority="21">
      <formula>Q8&lt;0</formula>
    </cfRule>
  </conditionalFormatting>
  <conditionalFormatting sqref="F25:F46">
    <cfRule type="expression" dxfId="1520" priority="18">
      <formula>F25&gt;0</formula>
    </cfRule>
    <cfRule type="expression" dxfId="1519" priority="19">
      <formula>F25&lt;0</formula>
    </cfRule>
  </conditionalFormatting>
  <conditionalFormatting sqref="H25:H46">
    <cfRule type="expression" dxfId="1518" priority="16">
      <formula>H25&gt;0</formula>
    </cfRule>
    <cfRule type="expression" dxfId="1517" priority="17">
      <formula>H25&lt;0</formula>
    </cfRule>
  </conditionalFormatting>
  <conditionalFormatting sqref="F89:F110">
    <cfRule type="expression" dxfId="1516" priority="14">
      <formula>F89&gt;0</formula>
    </cfRule>
    <cfRule type="expression" dxfId="1515" priority="15">
      <formula>F89&lt;0</formula>
    </cfRule>
  </conditionalFormatting>
  <conditionalFormatting sqref="H89:H110">
    <cfRule type="expression" dxfId="1514" priority="12">
      <formula>H89&gt;0</formula>
    </cfRule>
    <cfRule type="expression" dxfId="1513" priority="13">
      <formula>H89&lt;0</formula>
    </cfRule>
  </conditionalFormatting>
  <conditionalFormatting sqref="Q10">
    <cfRule type="expression" dxfId="1512" priority="10">
      <formula>Q10&gt;0</formula>
    </cfRule>
    <cfRule type="expression" dxfId="1511" priority="11">
      <formula>Q10&lt;0</formula>
    </cfRule>
  </conditionalFormatting>
  <conditionalFormatting sqref="J25:J39">
    <cfRule type="expression" dxfId="1510" priority="8">
      <formula>J25&gt;0</formula>
    </cfRule>
    <cfRule type="expression" dxfId="1509" priority="9">
      <formula>J25&lt;0</formula>
    </cfRule>
  </conditionalFormatting>
  <conditionalFormatting sqref="K25:K38">
    <cfRule type="expression" dxfId="1508" priority="6">
      <formula>K25&gt;0</formula>
    </cfRule>
    <cfRule type="expression" dxfId="1507" priority="7">
      <formula>K25&lt;0</formula>
    </cfRule>
  </conditionalFormatting>
  <conditionalFormatting sqref="L25:L38">
    <cfRule type="expression" dxfId="1506" priority="4">
      <formula>L25&gt;0</formula>
    </cfRule>
    <cfRule type="expression" dxfId="1505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504" priority="1">
      <formula>J40&gt;0</formula>
    </cfRule>
    <cfRule type="expression" dxfId="1503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02" priority="74">
      <formula>F12&gt;0</formula>
    </cfRule>
    <cfRule type="expression" dxfId="150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00" priority="67">
      <formula>F124&gt;0</formula>
    </cfRule>
    <cfRule type="expression" dxfId="1499" priority="68">
      <formula>F124&lt;0</formula>
    </cfRule>
  </conditionalFormatting>
  <conditionalFormatting sqref="H124:H130">
    <cfRule type="expression" dxfId="1498" priority="55">
      <formula>H124&gt;0</formula>
    </cfRule>
    <cfRule type="expression" dxfId="1497" priority="56">
      <formula>H124&lt;0</formula>
    </cfRule>
  </conditionalFormatting>
  <conditionalFormatting sqref="H131">
    <cfRule type="expression" dxfId="1496" priority="53">
      <formula>H131&gt;0</formula>
    </cfRule>
    <cfRule type="expression" dxfId="1495" priority="54">
      <formula>H131&lt;0</formula>
    </cfRule>
  </conditionalFormatting>
  <conditionalFormatting sqref="H132">
    <cfRule type="expression" dxfId="1494" priority="51">
      <formula>H132&gt;0</formula>
    </cfRule>
    <cfRule type="expression" dxfId="1493" priority="52">
      <formula>H132&lt;0</formula>
    </cfRule>
  </conditionalFormatting>
  <conditionalFormatting sqref="H133:H135">
    <cfRule type="expression" dxfId="1492" priority="49">
      <formula>H133&gt;0</formula>
    </cfRule>
    <cfRule type="expression" dxfId="1491" priority="50">
      <formula>H133&lt;0</formula>
    </cfRule>
  </conditionalFormatting>
  <conditionalFormatting sqref="H136">
    <cfRule type="expression" dxfId="1490" priority="45">
      <formula>H136&gt;0</formula>
    </cfRule>
    <cfRule type="expression" dxfId="1489" priority="46">
      <formula>H136&lt;0</formula>
    </cfRule>
  </conditionalFormatting>
  <conditionalFormatting sqref="Q7">
    <cfRule type="expression" dxfId="1488" priority="39">
      <formula>Q7&gt;0</formula>
    </cfRule>
    <cfRule type="expression" dxfId="1487" priority="40">
      <formula>Q7&lt;0</formula>
    </cfRule>
  </conditionalFormatting>
  <conditionalFormatting sqref="Q8">
    <cfRule type="expression" dxfId="1486" priority="37">
      <formula>Q8&gt;0</formula>
    </cfRule>
    <cfRule type="expression" dxfId="1485" priority="38">
      <formula>Q8&lt;0</formula>
    </cfRule>
  </conditionalFormatting>
  <conditionalFormatting sqref="F167:F178 H167:H178">
    <cfRule type="expression" dxfId="1484" priority="35">
      <formula>F167&gt;0</formula>
    </cfRule>
    <cfRule type="expression" dxfId="1483" priority="36">
      <formula>F167&lt;0</formula>
    </cfRule>
  </conditionalFormatting>
  <conditionalFormatting sqref="F183:F197 H183:H197">
    <cfRule type="expression" dxfId="1482" priority="33">
      <formula>F183&gt;0</formula>
    </cfRule>
    <cfRule type="expression" dxfId="1481" priority="34">
      <formula>F183&lt;0</formula>
    </cfRule>
  </conditionalFormatting>
  <conditionalFormatting sqref="F198:F206 H198:H206">
    <cfRule type="expression" dxfId="1480" priority="31">
      <formula>F198&gt;0</formula>
    </cfRule>
    <cfRule type="expression" dxfId="1479" priority="32">
      <formula>F198&lt;0</formula>
    </cfRule>
  </conditionalFormatting>
  <conditionalFormatting sqref="F141:F147 H141:H147">
    <cfRule type="expression" dxfId="1478" priority="29">
      <formula>F141&gt;0</formula>
    </cfRule>
    <cfRule type="expression" dxfId="1477" priority="30">
      <formula>F141&lt;0</formula>
    </cfRule>
  </conditionalFormatting>
  <conditionalFormatting sqref="H149:H152 F149:F152">
    <cfRule type="expression" dxfId="1476" priority="27">
      <formula>F149&gt;0</formula>
    </cfRule>
    <cfRule type="expression" dxfId="1475" priority="28">
      <formula>F149&lt;0</formula>
    </cfRule>
  </conditionalFormatting>
  <conditionalFormatting sqref="F226 H215:H218 H257:H260 F257:F260 H226 H231:H233 F231:F233 F235:F244 H235:H244">
    <cfRule type="expression" dxfId="1474" priority="25">
      <formula>F215&gt;0</formula>
    </cfRule>
    <cfRule type="expression" dxfId="1473" priority="26">
      <formula>F215&lt;0</formula>
    </cfRule>
  </conditionalFormatting>
  <conditionalFormatting sqref="F207:F218">
    <cfRule type="expression" dxfId="1472" priority="23">
      <formula>F207&gt;0</formula>
    </cfRule>
    <cfRule type="expression" dxfId="1471" priority="24">
      <formula>F207&lt;0</formula>
    </cfRule>
  </conditionalFormatting>
  <conditionalFormatting sqref="H207:H208">
    <cfRule type="expression" dxfId="1470" priority="21">
      <formula>H207&gt;0</formula>
    </cfRule>
    <cfRule type="expression" dxfId="1469" priority="22">
      <formula>H207&lt;0</formula>
    </cfRule>
  </conditionalFormatting>
  <conditionalFormatting sqref="H209">
    <cfRule type="expression" dxfId="1468" priority="19">
      <formula>H209&gt;0</formula>
    </cfRule>
    <cfRule type="expression" dxfId="1467" priority="20">
      <formula>H209&lt;0</formula>
    </cfRule>
  </conditionalFormatting>
  <conditionalFormatting sqref="H210">
    <cfRule type="expression" dxfId="1466" priority="17">
      <formula>H210&gt;0</formula>
    </cfRule>
    <cfRule type="expression" dxfId="1465" priority="18">
      <formula>H210&lt;0</formula>
    </cfRule>
  </conditionalFormatting>
  <conditionalFormatting sqref="H211:H213">
    <cfRule type="expression" dxfId="1464" priority="15">
      <formula>H211&gt;0</formula>
    </cfRule>
    <cfRule type="expression" dxfId="1463" priority="16">
      <formula>H211&lt;0</formula>
    </cfRule>
  </conditionalFormatting>
  <conditionalFormatting sqref="H214">
    <cfRule type="expression" dxfId="1462" priority="13">
      <formula>H214&gt;0</formula>
    </cfRule>
    <cfRule type="expression" dxfId="1461" priority="14">
      <formula>H214&lt;0</formula>
    </cfRule>
  </conditionalFormatting>
  <conditionalFormatting sqref="F245:F256 H245:H256">
    <cfRule type="expression" dxfId="1460" priority="11">
      <formula>F245&gt;0</formula>
    </cfRule>
    <cfRule type="expression" dxfId="1459" priority="12">
      <formula>F245&lt;0</formula>
    </cfRule>
  </conditionalFormatting>
  <conditionalFormatting sqref="F261:F275 H261:H275">
    <cfRule type="expression" dxfId="1458" priority="9">
      <formula>F261&gt;0</formula>
    </cfRule>
    <cfRule type="expression" dxfId="1457" priority="10">
      <formula>F261&lt;0</formula>
    </cfRule>
  </conditionalFormatting>
  <conditionalFormatting sqref="F276:F283 H276:H283">
    <cfRule type="expression" dxfId="1456" priority="7">
      <formula>F276&gt;0</formula>
    </cfRule>
    <cfRule type="expression" dxfId="1455" priority="8">
      <formula>F276&lt;0</formula>
    </cfRule>
  </conditionalFormatting>
  <conditionalFormatting sqref="F219:F225 H219:H225">
    <cfRule type="expression" dxfId="1454" priority="5">
      <formula>F219&gt;0</formula>
    </cfRule>
    <cfRule type="expression" dxfId="1453" priority="6">
      <formula>F219&lt;0</formula>
    </cfRule>
  </conditionalFormatting>
  <conditionalFormatting sqref="H227:H230 F227:F230">
    <cfRule type="expression" dxfId="1452" priority="3">
      <formula>F227&gt;0</formula>
    </cfRule>
    <cfRule type="expression" dxfId="1451" priority="4">
      <formula>F227&lt;0</formula>
    </cfRule>
  </conditionalFormatting>
  <conditionalFormatting sqref="H234 F234">
    <cfRule type="expression" dxfId="1450" priority="1">
      <formula>F234&gt;0</formula>
    </cfRule>
    <cfRule type="expression" dxfId="144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152.18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152.18</v>
      </c>
      <c r="R4" s="475">
        <v>-1.12E-2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167.39800000000002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165.87620000000001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164.35440000000003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162.83260000000001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161.31080000000003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159.78900000000002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158.2672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156.74540000000002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155.2236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153.70180000000002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152.18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150.65819999999999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149.13640000000001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147.6146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146.09280000000001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144.571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143.04919999999998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141.5274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140.00560000000002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138.4838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136.96200000000002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8" priority="43">
      <formula>F33&gt;0</formula>
    </cfRule>
    <cfRule type="expression" dxfId="1447" priority="44">
      <formula>F33&lt;0</formula>
    </cfRule>
  </conditionalFormatting>
  <conditionalFormatting sqref="Q7">
    <cfRule type="expression" dxfId="1446" priority="41">
      <formula>Q7&gt;0</formula>
    </cfRule>
    <cfRule type="expression" dxfId="1445" priority="42">
      <formula>Q7&lt;0</formula>
    </cfRule>
  </conditionalFormatting>
  <conditionalFormatting sqref="Q8">
    <cfRule type="expression" dxfId="1444" priority="39">
      <formula>Q8&gt;0</formula>
    </cfRule>
    <cfRule type="expression" dxfId="1443" priority="40">
      <formula>Q8&lt;0</formula>
    </cfRule>
  </conditionalFormatting>
  <conditionalFormatting sqref="F29 F32">
    <cfRule type="expression" dxfId="1442" priority="37">
      <formula>F29&gt;0</formula>
    </cfRule>
    <cfRule type="expression" dxfId="1441" priority="38">
      <formula>F29&lt;0</formula>
    </cfRule>
  </conditionalFormatting>
  <conditionalFormatting sqref="H29 H32">
    <cfRule type="expression" dxfId="1440" priority="35">
      <formula>H29&gt;0</formula>
    </cfRule>
    <cfRule type="expression" dxfId="1439" priority="36">
      <formula>H29&lt;0</formula>
    </cfRule>
  </conditionalFormatting>
  <conditionalFormatting sqref="F30:F31">
    <cfRule type="expression" dxfId="1438" priority="33">
      <formula>F30&gt;0</formula>
    </cfRule>
    <cfRule type="expression" dxfId="1437" priority="34">
      <formula>F30&lt;0</formula>
    </cfRule>
  </conditionalFormatting>
  <conditionalFormatting sqref="H30:H31">
    <cfRule type="expression" dxfId="1436" priority="31">
      <formula>H30&gt;0</formula>
    </cfRule>
    <cfRule type="expression" dxfId="1435" priority="32">
      <formula>H30&lt;0</formula>
    </cfRule>
  </conditionalFormatting>
  <conditionalFormatting sqref="F105:F140 H105:H140">
    <cfRule type="expression" dxfId="1434" priority="29">
      <formula>F105&gt;0</formula>
    </cfRule>
    <cfRule type="expression" dxfId="1433" priority="30">
      <formula>F105&lt;0</formula>
    </cfRule>
  </conditionalFormatting>
  <conditionalFormatting sqref="F96:F99">
    <cfRule type="expression" dxfId="1432" priority="27">
      <formula>F96&gt;0</formula>
    </cfRule>
    <cfRule type="expression" dxfId="1431" priority="28">
      <formula>F96&lt;0</formula>
    </cfRule>
  </conditionalFormatting>
  <conditionalFormatting sqref="H96:H99">
    <cfRule type="expression" dxfId="1430" priority="25">
      <formula>H96&gt;0</formula>
    </cfRule>
    <cfRule type="expression" dxfId="1429" priority="26">
      <formula>H96&lt;0</formula>
    </cfRule>
  </conditionalFormatting>
  <conditionalFormatting sqref="F25:F28">
    <cfRule type="expression" dxfId="1428" priority="19">
      <formula>F25&gt;0</formula>
    </cfRule>
    <cfRule type="expression" dxfId="1427" priority="20">
      <formula>F25&lt;0</formula>
    </cfRule>
  </conditionalFormatting>
  <conditionalFormatting sqref="H25:H28">
    <cfRule type="expression" dxfId="1426" priority="17">
      <formula>H25&gt;0</formula>
    </cfRule>
    <cfRule type="expression" dxfId="1425" priority="18">
      <formula>H25&lt;0</formula>
    </cfRule>
  </conditionalFormatting>
  <conditionalFormatting sqref="J27">
    <cfRule type="expression" dxfId="1424" priority="15">
      <formula>J27&gt;0</formula>
    </cfRule>
    <cfRule type="expression" dxfId="1423" priority="16">
      <formula>J27&lt;0</formula>
    </cfRule>
  </conditionalFormatting>
  <conditionalFormatting sqref="F104">
    <cfRule type="expression" dxfId="1422" priority="13">
      <formula>F104&gt;0</formula>
    </cfRule>
    <cfRule type="expression" dxfId="1421" priority="14">
      <formula>F104&lt;0</formula>
    </cfRule>
  </conditionalFormatting>
  <conditionalFormatting sqref="H104">
    <cfRule type="expression" dxfId="1420" priority="11">
      <formula>H104&gt;0</formula>
    </cfRule>
    <cfRule type="expression" dxfId="1419" priority="12">
      <formula>H104&lt;0</formula>
    </cfRule>
  </conditionalFormatting>
  <conditionalFormatting sqref="F100:F103">
    <cfRule type="expression" dxfId="1418" priority="9">
      <formula>F100&gt;0</formula>
    </cfRule>
    <cfRule type="expression" dxfId="1417" priority="10">
      <formula>F100&lt;0</formula>
    </cfRule>
  </conditionalFormatting>
  <conditionalFormatting sqref="H100:H103">
    <cfRule type="expression" dxfId="1416" priority="7">
      <formula>H100&gt;0</formula>
    </cfRule>
    <cfRule type="expression" dxfId="1415" priority="8">
      <formula>H100&lt;0</formula>
    </cfRule>
  </conditionalFormatting>
  <conditionalFormatting sqref="J102">
    <cfRule type="expression" dxfId="1414" priority="5">
      <formula>J102&gt;0</formula>
    </cfRule>
    <cfRule type="expression" dxfId="1413" priority="6">
      <formula>J102&lt;0</formula>
    </cfRule>
  </conditionalFormatting>
  <conditionalFormatting sqref="Q10">
    <cfRule type="expression" dxfId="1412" priority="3">
      <formula>Q10&gt;0</formula>
    </cfRule>
    <cfRule type="expression" dxfId="1411" priority="4">
      <formula>Q10&lt;0</formula>
    </cfRule>
  </conditionalFormatting>
  <conditionalFormatting sqref="M71">
    <cfRule type="expression" dxfId="1410" priority="1">
      <formula>M71&gt;0</formula>
    </cfRule>
    <cfRule type="expression" dxfId="140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96.29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96.29</v>
      </c>
      <c r="R4" s="475">
        <v>-4.4000000000000003E-3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105.91900000000001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104.95610000000002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103.99320000000002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103.03030000000001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102.06740000000001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101.10450000000002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100.14160000000001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99.178700000000006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98.215800000000002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97.252900000000011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96.29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95.327100000000002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94.364200000000011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93.401300000000006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92.438400000000001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91.475499999999997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90.512600000000006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89.549700000000016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88.586800000000011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87.623900000000006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86.661000000000001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8" priority="33">
      <formula>F34&gt;0</formula>
    </cfRule>
    <cfRule type="expression" dxfId="1407" priority="34">
      <formula>F34&lt;0</formula>
    </cfRule>
  </conditionalFormatting>
  <conditionalFormatting sqref="Q7">
    <cfRule type="expression" dxfId="1406" priority="31">
      <formula>Q7&gt;0</formula>
    </cfRule>
    <cfRule type="expression" dxfId="1405" priority="32">
      <formula>Q7&lt;0</formula>
    </cfRule>
  </conditionalFormatting>
  <conditionalFormatting sqref="Q8">
    <cfRule type="expression" dxfId="1404" priority="29">
      <formula>Q8&gt;0</formula>
    </cfRule>
    <cfRule type="expression" dxfId="1403" priority="30">
      <formula>Q8&lt;0</formula>
    </cfRule>
  </conditionalFormatting>
  <conditionalFormatting sqref="F27:F33">
    <cfRule type="expression" dxfId="1402" priority="27">
      <formula>F27&gt;0</formula>
    </cfRule>
    <cfRule type="expression" dxfId="1401" priority="28">
      <formula>F27&lt;0</formula>
    </cfRule>
  </conditionalFormatting>
  <conditionalFormatting sqref="H27:H33">
    <cfRule type="expression" dxfId="1400" priority="25">
      <formula>H27&gt;0</formula>
    </cfRule>
    <cfRule type="expression" dxfId="1399" priority="26">
      <formula>H27&lt;0</formula>
    </cfRule>
  </conditionalFormatting>
  <conditionalFormatting sqref="M46">
    <cfRule type="expression" dxfId="1398" priority="23">
      <formula>M46&gt;0</formula>
    </cfRule>
    <cfRule type="expression" dxfId="1397" priority="24">
      <formula>M46&lt;0</formula>
    </cfRule>
  </conditionalFormatting>
  <conditionalFormatting sqref="F79:F87 H79:H87">
    <cfRule type="expression" dxfId="1396" priority="21">
      <formula>F79&gt;0</formula>
    </cfRule>
    <cfRule type="expression" dxfId="1395" priority="22">
      <formula>F79&lt;0</formula>
    </cfRule>
  </conditionalFormatting>
  <conditionalFormatting sqref="F73 F77:F78">
    <cfRule type="expression" dxfId="1394" priority="19">
      <formula>F73&gt;0</formula>
    </cfRule>
    <cfRule type="expression" dxfId="1393" priority="20">
      <formula>F73&lt;0</formula>
    </cfRule>
  </conditionalFormatting>
  <conditionalFormatting sqref="H73 H77:H78">
    <cfRule type="expression" dxfId="1392" priority="17">
      <formula>H73&gt;0</formula>
    </cfRule>
    <cfRule type="expression" dxfId="1391" priority="18">
      <formula>H73&lt;0</formula>
    </cfRule>
  </conditionalFormatting>
  <conditionalFormatting sqref="F70:F72">
    <cfRule type="expression" dxfId="1390" priority="15">
      <formula>F70&gt;0</formula>
    </cfRule>
    <cfRule type="expression" dxfId="1389" priority="16">
      <formula>F70&lt;0</formula>
    </cfRule>
  </conditionalFormatting>
  <conditionalFormatting sqref="H70:H72">
    <cfRule type="expression" dxfId="1388" priority="13">
      <formula>H70&gt;0</formula>
    </cfRule>
    <cfRule type="expression" dxfId="1387" priority="14">
      <formula>H70&lt;0</formula>
    </cfRule>
  </conditionalFormatting>
  <conditionalFormatting sqref="F25:F26">
    <cfRule type="expression" dxfId="1386" priority="11">
      <formula>F25&gt;0</formula>
    </cfRule>
    <cfRule type="expression" dxfId="1385" priority="12">
      <formula>F25&lt;0</formula>
    </cfRule>
  </conditionalFormatting>
  <conditionalFormatting sqref="H25:H26">
    <cfRule type="expression" dxfId="1384" priority="9">
      <formula>H25&gt;0</formula>
    </cfRule>
    <cfRule type="expression" dxfId="1383" priority="10">
      <formula>H25&lt;0</formula>
    </cfRule>
  </conditionalFormatting>
  <conditionalFormatting sqref="F76">
    <cfRule type="expression" dxfId="1382" priority="7">
      <formula>F76&gt;0</formula>
    </cfRule>
    <cfRule type="expression" dxfId="1381" priority="8">
      <formula>F76&lt;0</formula>
    </cfRule>
  </conditionalFormatting>
  <conditionalFormatting sqref="H76">
    <cfRule type="expression" dxfId="1380" priority="5">
      <formula>H76&gt;0</formula>
    </cfRule>
    <cfRule type="expression" dxfId="1379" priority="6">
      <formula>H76&lt;0</formula>
    </cfRule>
  </conditionalFormatting>
  <conditionalFormatting sqref="F74:F75">
    <cfRule type="expression" dxfId="1378" priority="3">
      <formula>F74&gt;0</formula>
    </cfRule>
    <cfRule type="expression" dxfId="1377" priority="4">
      <formula>F74&lt;0</formula>
    </cfRule>
  </conditionalFormatting>
  <conditionalFormatting sqref="H74:H75">
    <cfRule type="expression" dxfId="1376" priority="1">
      <formula>H74&gt;0</formula>
    </cfRule>
    <cfRule type="expression" dxfId="137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137.47160000000019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175.69990000000001</v>
      </c>
      <c r="R4" s="495">
        <v>-8.8000000000000005E-3</v>
      </c>
      <c r="T4" s="770">
        <v>43256</v>
      </c>
      <c r="U4" s="841" t="s">
        <v>1123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4392.4975000000004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>H6*I6-J6</f>
        <v>2662.9199999999996</v>
      </c>
      <c r="L6" s="4"/>
      <c r="M6" s="4"/>
      <c r="O6" s="11" t="s">
        <v>64</v>
      </c>
      <c r="Q6" s="2">
        <f>Q3*Q2</f>
        <v>3436.790000000005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955.70749999999589</v>
      </c>
      <c r="R7">
        <v>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955.70749999999589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0.27808143645669198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7.285149280107729E-3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SUM(H2:H6)</f>
        <v>115</v>
      </c>
      <c r="I18" s="18"/>
      <c r="J18" s="18"/>
      <c r="K18" s="18">
        <f>SUM(K2:K6)</f>
        <v>19211.959999999995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14444</v>
      </c>
      <c r="G19" s="343"/>
      <c r="H19" s="343">
        <f>SumByColor($A$19,H2:H17)</f>
        <v>115</v>
      </c>
      <c r="I19" s="343"/>
      <c r="J19" s="343"/>
      <c r="K19" s="344">
        <f>SumByColor($A$19,K2:K17)</f>
        <v>19212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193.26989000000003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191.51289100000002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189.75589200000002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187.99889300000004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186.24189400000003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184.48489500000002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182.72789600000002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180.97089700000001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179.21389800000003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177.45689900000002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9" si="23">C33*(E33-D33)</f>
        <v>35.699999999999932</v>
      </c>
      <c r="G33" s="39">
        <f t="shared" ref="G33:G39" si="24">D33*C33</f>
        <v>8074.8</v>
      </c>
      <c r="H33" s="222">
        <f t="shared" ref="H33:H39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175.69990000000001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173.94290100000001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172.185902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170.42890300000002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168.67190400000001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166.914905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3"/>
        <v>994.46000000000015</v>
      </c>
      <c r="G39" s="39">
        <f t="shared" si="24"/>
        <v>3436.79</v>
      </c>
      <c r="H39" s="222">
        <f t="shared" si="25"/>
        <v>0.28935721996397806</v>
      </c>
      <c r="I39" s="39"/>
      <c r="J39" s="39"/>
      <c r="K39" s="39"/>
      <c r="L39" s="39"/>
      <c r="O39" s="81">
        <v>0.94</v>
      </c>
      <c r="P39" s="81">
        <f t="shared" si="1"/>
        <v>165.157906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163.40090700000002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161.64390800000001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159.88690900000003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158.12991000000002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4" priority="37">
      <formula>F47&gt;0</formula>
    </cfRule>
    <cfRule type="expression" dxfId="1373" priority="38">
      <formula>F47&lt;0</formula>
    </cfRule>
  </conditionalFormatting>
  <conditionalFormatting sqref="Q7">
    <cfRule type="expression" dxfId="1372" priority="35">
      <formula>Q7&gt;0</formula>
    </cfRule>
    <cfRule type="expression" dxfId="1371" priority="36">
      <formula>Q7&lt;0</formula>
    </cfRule>
  </conditionalFormatting>
  <conditionalFormatting sqref="Q8">
    <cfRule type="expression" dxfId="1370" priority="33">
      <formula>Q8&gt;0</formula>
    </cfRule>
    <cfRule type="expression" dxfId="1369" priority="34">
      <formula>Q8&lt;0</formula>
    </cfRule>
  </conditionalFormatting>
  <conditionalFormatting sqref="F31:F46">
    <cfRule type="expression" dxfId="1368" priority="31">
      <formula>F31&gt;0</formula>
    </cfRule>
    <cfRule type="expression" dxfId="1367" priority="32">
      <formula>F31&lt;0</formula>
    </cfRule>
  </conditionalFormatting>
  <conditionalFormatting sqref="H31:H46">
    <cfRule type="expression" dxfId="1366" priority="29">
      <formula>H31&gt;0</formula>
    </cfRule>
    <cfRule type="expression" dxfId="1365" priority="30">
      <formula>H31&lt;0</formula>
    </cfRule>
  </conditionalFormatting>
  <conditionalFormatting sqref="Q10">
    <cfRule type="expression" dxfId="1364" priority="27">
      <formula>Q10&gt;0</formula>
    </cfRule>
    <cfRule type="expression" dxfId="1363" priority="28">
      <formula>Q10&lt;0</formula>
    </cfRule>
  </conditionalFormatting>
  <conditionalFormatting sqref="J25:J38">
    <cfRule type="expression" dxfId="1362" priority="25">
      <formula>J25&gt;0</formula>
    </cfRule>
    <cfRule type="expression" dxfId="1361" priority="26">
      <formula>J25&lt;0</formula>
    </cfRule>
  </conditionalFormatting>
  <conditionalFormatting sqref="K25:K38">
    <cfRule type="expression" dxfId="1360" priority="23">
      <formula>K25&gt;0</formula>
    </cfRule>
    <cfRule type="expression" dxfId="1359" priority="24">
      <formula>K25&lt;0</formula>
    </cfRule>
  </conditionalFormatting>
  <conditionalFormatting sqref="L25:L38">
    <cfRule type="expression" dxfId="1358" priority="21">
      <formula>L25&gt;0</formula>
    </cfRule>
    <cfRule type="expression" dxfId="1357" priority="22">
      <formula>L25&lt;0</formula>
    </cfRule>
  </conditionalFormatting>
  <conditionalFormatting sqref="F89:F110">
    <cfRule type="expression" dxfId="1356" priority="19">
      <formula>F89&gt;0</formula>
    </cfRule>
    <cfRule type="expression" dxfId="1355" priority="20">
      <formula>F89&lt;0</formula>
    </cfRule>
  </conditionalFormatting>
  <conditionalFormatting sqref="H89:H110">
    <cfRule type="expression" dxfId="1354" priority="17">
      <formula>H89&gt;0</formula>
    </cfRule>
    <cfRule type="expression" dxfId="1353" priority="18">
      <formula>H89&lt;0</formula>
    </cfRule>
  </conditionalFormatting>
  <conditionalFormatting sqref="J89:J102">
    <cfRule type="expression" dxfId="1352" priority="15">
      <formula>J89&gt;0</formula>
    </cfRule>
    <cfRule type="expression" dxfId="1351" priority="16">
      <formula>J89&lt;0</formula>
    </cfRule>
  </conditionalFormatting>
  <conditionalFormatting sqref="K89:K102">
    <cfRule type="expression" dxfId="1350" priority="13">
      <formula>K89&gt;0</formula>
    </cfRule>
    <cfRule type="expression" dxfId="1349" priority="14">
      <formula>K89&lt;0</formula>
    </cfRule>
  </conditionalFormatting>
  <conditionalFormatting sqref="L89:L102">
    <cfRule type="expression" dxfId="1348" priority="11">
      <formula>L89&gt;0</formula>
    </cfRule>
    <cfRule type="expression" dxfId="1347" priority="12">
      <formula>L89&lt;0</formula>
    </cfRule>
  </conditionalFormatting>
  <conditionalFormatting sqref="F25:F28">
    <cfRule type="expression" dxfId="1346" priority="9">
      <formula>F25&gt;0</formula>
    </cfRule>
    <cfRule type="expression" dxfId="1345" priority="10">
      <formula>F25&lt;0</formula>
    </cfRule>
  </conditionalFormatting>
  <conditionalFormatting sqref="H25:H28">
    <cfRule type="expression" dxfId="1344" priority="7">
      <formula>H25&gt;0</formula>
    </cfRule>
    <cfRule type="expression" dxfId="1343" priority="8">
      <formula>H25&lt;0</formula>
    </cfRule>
  </conditionalFormatting>
  <conditionalFormatting sqref="F29:F30">
    <cfRule type="expression" dxfId="1342" priority="3">
      <formula>F29&gt;0</formula>
    </cfRule>
    <cfRule type="expression" dxfId="1341" priority="4">
      <formula>F29&lt;0</formula>
    </cfRule>
  </conditionalFormatting>
  <conditionalFormatting sqref="H29:H30">
    <cfRule type="expression" dxfId="1340" priority="1">
      <formula>H29&gt;0</formula>
    </cfRule>
    <cfRule type="expression" dxfId="1339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65.473700000000022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67.789900000000003</v>
      </c>
      <c r="R4" s="495">
        <v>-3.0999999999999999E-3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13557.980000000001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13094.740000000005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463.23999999999614</v>
      </c>
      <c r="R7">
        <v>200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463.23999999999614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3.5376036484878352E-2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M70</f>
        <v>0</v>
      </c>
      <c r="U10" t="s">
        <v>1025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2.360233604120968E-2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975</v>
      </c>
      <c r="Q13" s="2">
        <f>Q4/(5.85+6.05)*2</f>
        <v>11.393260504201683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1130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550</v>
      </c>
      <c r="I18" s="792"/>
      <c r="J18" s="18"/>
      <c r="K18" s="18">
        <f>SUM(K2:K8)</f>
        <v>38796.199999999997</v>
      </c>
      <c r="L18" s="14"/>
      <c r="M18" s="18">
        <f>SUM(M2:M10)</f>
        <v>260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38401</v>
      </c>
      <c r="G19" s="343"/>
      <c r="H19" s="343">
        <f>SumByColor($A$19,H2:H17)</f>
        <v>550</v>
      </c>
      <c r="I19" s="793"/>
      <c r="J19" s="343"/>
      <c r="K19" s="344">
        <f>SumByColor($A$19,K2:K17)</f>
        <v>38797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74.56889000000001</v>
      </c>
      <c r="V22" s="134"/>
    </row>
    <row r="23" spans="1:22" x14ac:dyDescent="0.25">
      <c r="O23" s="81">
        <v>1.0900000000000001</v>
      </c>
      <c r="P23" s="81">
        <f t="shared" ref="P23:P42" si="2">O23*$Q$4</f>
        <v>73.890991000000014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73.213092000000003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72.535193000000007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71.85729400000001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71.179395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70.501496000000003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69.823597000000007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69.14569800000001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68.467798999999999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67.789900000000003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67.112001000000006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66.434101999999996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65.756202999999999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65.078304000000003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64.400405000000006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63.722505999999996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63.044607000000006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62.366708000000003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61.688809000000006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61.010910000000003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10">
        <v>200</v>
      </c>
      <c r="D62" s="39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184"/>
      <c r="C65" s="10"/>
      <c r="D65" s="39"/>
      <c r="E65" s="39"/>
      <c r="F65" s="39"/>
      <c r="G65" s="39"/>
      <c r="H65" s="222"/>
      <c r="I65" s="193"/>
      <c r="J65" s="39"/>
      <c r="K65" s="39"/>
      <c r="L65" s="39"/>
      <c r="M65" s="39"/>
      <c r="V65" s="134"/>
    </row>
    <row r="66" spans="1:22" x14ac:dyDescent="0.25">
      <c r="A66" s="4"/>
      <c r="B66" s="184"/>
      <c r="C66" s="10"/>
      <c r="D66" s="39"/>
      <c r="E66" s="39"/>
      <c r="F66" s="39"/>
      <c r="G66" s="39"/>
      <c r="H66" s="222"/>
      <c r="I66" s="193"/>
      <c r="J66" s="39"/>
      <c r="K66" s="39"/>
      <c r="L66" s="39"/>
      <c r="M66" s="39"/>
      <c r="V66" s="134"/>
    </row>
    <row r="67" spans="1:22" x14ac:dyDescent="0.25">
      <c r="A67" s="4"/>
      <c r="B67" s="184"/>
      <c r="C67" s="10"/>
      <c r="D67" s="39"/>
      <c r="E67" s="39"/>
      <c r="F67" s="39"/>
      <c r="G67" s="39"/>
      <c r="H67" s="222"/>
      <c r="I67" s="193"/>
      <c r="J67" s="39"/>
      <c r="K67" s="39"/>
      <c r="L67" s="39"/>
      <c r="M67" s="39"/>
      <c r="V67" s="134"/>
    </row>
    <row r="68" spans="1:22" x14ac:dyDescent="0.25">
      <c r="A68" s="4"/>
      <c r="B68" s="184"/>
      <c r="C68" s="10"/>
      <c r="D68" s="39"/>
      <c r="E68" s="39"/>
      <c r="F68" s="39"/>
      <c r="G68" s="39"/>
      <c r="H68" s="222"/>
      <c r="I68" s="193"/>
      <c r="J68" s="39"/>
      <c r="K68" s="39"/>
      <c r="L68" s="39"/>
      <c r="M68" s="39"/>
      <c r="V68" s="134"/>
    </row>
    <row r="69" spans="1:22" x14ac:dyDescent="0.25">
      <c r="A69" s="4"/>
      <c r="B69" s="4"/>
      <c r="C69" s="4"/>
      <c r="D69" s="3"/>
      <c r="E69" s="3"/>
      <c r="F69" s="3"/>
      <c r="G69" s="4"/>
      <c r="H69" s="4"/>
      <c r="I69" s="554"/>
      <c r="J69" s="3"/>
      <c r="K69" s="3"/>
      <c r="L69" s="4"/>
      <c r="V69" s="134"/>
    </row>
    <row r="70" spans="1:22" x14ac:dyDescent="0.25">
      <c r="A70" s="4"/>
      <c r="B70" s="4"/>
      <c r="C70" s="4"/>
      <c r="D70" s="3"/>
      <c r="E70" s="3"/>
      <c r="F70" s="3"/>
      <c r="G70" s="4"/>
      <c r="H70" s="4"/>
      <c r="I70" s="554"/>
      <c r="J70" s="3"/>
      <c r="K70" s="3"/>
      <c r="L70" s="4" t="s">
        <v>65</v>
      </c>
      <c r="M70" s="2">
        <f>M88+K88-F88</f>
        <v>0</v>
      </c>
    </row>
    <row r="71" spans="1:22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794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22" x14ac:dyDescent="0.25">
      <c r="A72" s="512" t="s">
        <v>735</v>
      </c>
      <c r="B72" s="496"/>
      <c r="C72" s="497"/>
      <c r="D72" s="499"/>
      <c r="E72" s="499"/>
      <c r="F72" s="499"/>
      <c r="G72" s="496"/>
      <c r="H72" s="513"/>
      <c r="I72" s="795"/>
      <c r="J72" s="499"/>
      <c r="K72" s="499"/>
      <c r="L72" s="496"/>
      <c r="M72" s="499"/>
    </row>
    <row r="73" spans="1:22" x14ac:dyDescent="0.25">
      <c r="A73" s="514" t="s">
        <v>71</v>
      </c>
      <c r="B73" s="496"/>
      <c r="C73" s="497"/>
      <c r="D73" s="499"/>
      <c r="E73" s="499"/>
      <c r="F73" s="499"/>
      <c r="G73" s="496"/>
      <c r="H73" s="513"/>
      <c r="I73" s="795"/>
      <c r="J73" s="499"/>
      <c r="K73" s="499"/>
      <c r="L73" s="497"/>
      <c r="M73" s="497"/>
    </row>
    <row r="74" spans="1:22" x14ac:dyDescent="0.25">
      <c r="A74" s="497"/>
      <c r="B74" s="496"/>
      <c r="C74" s="497"/>
      <c r="D74" s="499"/>
      <c r="E74" s="499"/>
      <c r="F74" s="499"/>
      <c r="G74" s="496"/>
      <c r="H74" s="513"/>
      <c r="I74" s="795"/>
      <c r="J74" s="499"/>
      <c r="K74" s="499"/>
      <c r="L74" s="497"/>
      <c r="M74" s="497"/>
    </row>
    <row r="75" spans="1:22" x14ac:dyDescent="0.25">
      <c r="A75" s="497"/>
      <c r="B75" s="496"/>
      <c r="C75" s="497"/>
      <c r="D75" s="499"/>
      <c r="E75" s="499"/>
      <c r="F75" s="499"/>
      <c r="G75" s="497"/>
      <c r="H75" s="513"/>
      <c r="I75" s="795"/>
      <c r="J75" s="499"/>
      <c r="K75" s="499"/>
      <c r="L75" s="497"/>
      <c r="M75" s="497"/>
    </row>
    <row r="76" spans="1:22" x14ac:dyDescent="0.25">
      <c r="A76" s="497"/>
      <c r="B76" s="496"/>
      <c r="C76" s="497"/>
      <c r="D76" s="499"/>
      <c r="E76" s="499"/>
      <c r="F76" s="499"/>
      <c r="G76" s="497"/>
      <c r="H76" s="513"/>
      <c r="I76" s="795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5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5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5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5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5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5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795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795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795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795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795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796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797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182" t="s">
        <v>113</v>
      </c>
      <c r="C92" s="182" t="s">
        <v>146</v>
      </c>
      <c r="D92" s="183" t="s">
        <v>145</v>
      </c>
      <c r="E92" s="185" t="s">
        <v>147</v>
      </c>
      <c r="F92" s="185" t="s">
        <v>65</v>
      </c>
      <c r="G92" s="220" t="s">
        <v>151</v>
      </c>
      <c r="H92" s="220" t="s">
        <v>88</v>
      </c>
      <c r="I92" s="220" t="s">
        <v>154</v>
      </c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</sheetData>
  <mergeCells count="1">
    <mergeCell ref="O21:P21"/>
  </mergeCells>
  <conditionalFormatting sqref="O22:O4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Q7 F25:F61 H25:H61 H67:H68 F67:F68">
    <cfRule type="expression" dxfId="1338" priority="23">
      <formula>F7&gt;0</formula>
    </cfRule>
    <cfRule type="expression" dxfId="1337" priority="24">
      <formula>F7&lt;0</formula>
    </cfRule>
  </conditionalFormatting>
  <conditionalFormatting sqref="Q8">
    <cfRule type="expression" dxfId="1336" priority="21">
      <formula>Q8&gt;0</formula>
    </cfRule>
    <cfRule type="expression" dxfId="1335" priority="22">
      <formula>Q8&lt;0</formula>
    </cfRule>
  </conditionalFormatting>
  <conditionalFormatting sqref="F93:F114">
    <cfRule type="expression" dxfId="1334" priority="15">
      <formula>F93&gt;0</formula>
    </cfRule>
    <cfRule type="expression" dxfId="1333" priority="16">
      <formula>F93&lt;0</formula>
    </cfRule>
  </conditionalFormatting>
  <conditionalFormatting sqref="H93:H114">
    <cfRule type="expression" dxfId="1332" priority="13">
      <formula>H93&gt;0</formula>
    </cfRule>
    <cfRule type="expression" dxfId="1331" priority="14">
      <formula>H93&lt;0</formula>
    </cfRule>
  </conditionalFormatting>
  <conditionalFormatting sqref="Q10">
    <cfRule type="expression" dxfId="1330" priority="11">
      <formula>Q10&gt;0</formula>
    </cfRule>
    <cfRule type="expression" dxfId="1329" priority="12">
      <formula>Q10&lt;0</formula>
    </cfRule>
  </conditionalFormatting>
  <conditionalFormatting sqref="J25:J38">
    <cfRule type="expression" dxfId="1328" priority="9">
      <formula>J25&gt;0</formula>
    </cfRule>
    <cfRule type="expression" dxfId="1327" priority="10">
      <formula>J25&lt;0</formula>
    </cfRule>
  </conditionalFormatting>
  <conditionalFormatting sqref="K25:K38">
    <cfRule type="expression" dxfId="1326" priority="7">
      <formula>K25&gt;0</formula>
    </cfRule>
    <cfRule type="expression" dxfId="1325" priority="8">
      <formula>K25&lt;0</formula>
    </cfRule>
  </conditionalFormatting>
  <conditionalFormatting sqref="L25:L29 L31:L38">
    <cfRule type="expression" dxfId="1324" priority="5">
      <formula>L25&gt;0</formula>
    </cfRule>
    <cfRule type="expression" dxfId="1323" priority="6">
      <formula>L25&lt;0</formula>
    </cfRule>
  </conditionalFormatting>
  <conditionalFormatting sqref="M25:M38">
    <cfRule type="expression" dxfId="1322" priority="3">
      <formula>M25&gt;0</formula>
    </cfRule>
    <cfRule type="expression" dxfId="1321" priority="4">
      <formula>M25&lt;0</formula>
    </cfRule>
  </conditionalFormatting>
  <conditionalFormatting sqref="H62:H66 F62:F66">
    <cfRule type="expression" dxfId="1320" priority="1">
      <formula>F62&gt;0</formula>
    </cfRule>
    <cfRule type="expression" dxfId="1319" priority="2">
      <formula>F62&lt;0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688.5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688.5</v>
      </c>
      <c r="R4" s="495">
        <v>-2.3999999999999998E-3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757.35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750.46500000000003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743.58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736.69500000000005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729.81000000000006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722.92500000000007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716.04000000000008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709.15499999999997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702.27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695.38499999999999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688.5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681.61500000000001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674.73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667.84500000000003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660.95999999999992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654.07499999999993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647.18999999999994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640.30500000000006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633.42000000000007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626.53499999999997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619.65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8" priority="21">
      <formula>F47&gt;0</formula>
    </cfRule>
    <cfRule type="expression" dxfId="1317" priority="22">
      <formula>F47&lt;0</formula>
    </cfRule>
  </conditionalFormatting>
  <conditionalFormatting sqref="Q7">
    <cfRule type="expression" dxfId="1316" priority="19">
      <formula>Q7&gt;0</formula>
    </cfRule>
    <cfRule type="expression" dxfId="1315" priority="20">
      <formula>Q7&lt;0</formula>
    </cfRule>
  </conditionalFormatting>
  <conditionalFormatting sqref="Q8">
    <cfRule type="expression" dxfId="1314" priority="17">
      <formula>Q8&gt;0</formula>
    </cfRule>
    <cfRule type="expression" dxfId="1313" priority="18">
      <formula>Q8&lt;0</formula>
    </cfRule>
  </conditionalFormatting>
  <conditionalFormatting sqref="F25:F46">
    <cfRule type="expression" dxfId="1312" priority="15">
      <formula>F25&gt;0</formula>
    </cfRule>
    <cfRule type="expression" dxfId="1311" priority="16">
      <formula>F25&lt;0</formula>
    </cfRule>
  </conditionalFormatting>
  <conditionalFormatting sqref="H25:H46">
    <cfRule type="expression" dxfId="1310" priority="13">
      <formula>H25&gt;0</formula>
    </cfRule>
    <cfRule type="expression" dxfId="1309" priority="14">
      <formula>H25&lt;0</formula>
    </cfRule>
  </conditionalFormatting>
  <conditionalFormatting sqref="F89:F110">
    <cfRule type="expression" dxfId="1308" priority="11">
      <formula>F89&gt;0</formula>
    </cfRule>
    <cfRule type="expression" dxfId="1307" priority="12">
      <formula>F89&lt;0</formula>
    </cfRule>
  </conditionalFormatting>
  <conditionalFormatting sqref="H89:H110">
    <cfRule type="expression" dxfId="1306" priority="9">
      <formula>H89&gt;0</formula>
    </cfRule>
    <cfRule type="expression" dxfId="1305" priority="10">
      <formula>H89&lt;0</formula>
    </cfRule>
  </conditionalFormatting>
  <conditionalFormatting sqref="Q10">
    <cfRule type="expression" dxfId="1304" priority="7">
      <formula>Q10&gt;0</formula>
    </cfRule>
    <cfRule type="expression" dxfId="1303" priority="8">
      <formula>Q10&lt;0</formula>
    </cfRule>
  </conditionalFormatting>
  <conditionalFormatting sqref="J25:J38">
    <cfRule type="expression" dxfId="1302" priority="5">
      <formula>J25&gt;0</formula>
    </cfRule>
    <cfRule type="expression" dxfId="1301" priority="6">
      <formula>J25&lt;0</formula>
    </cfRule>
  </conditionalFormatting>
  <conditionalFormatting sqref="K25:K38">
    <cfRule type="expression" dxfId="1300" priority="3">
      <formula>K25&gt;0</formula>
    </cfRule>
    <cfRule type="expression" dxfId="1299" priority="4">
      <formula>K25&lt;0</formula>
    </cfRule>
  </conditionalFormatting>
  <conditionalFormatting sqref="L25:L38">
    <cfRule type="expression" dxfId="1298" priority="1">
      <formula>L25&gt;0</formula>
    </cfRule>
    <cfRule type="expression" dxfId="129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56.809899999999999</v>
      </c>
      <c r="R4" s="495">
        <v>1.8E-3</v>
      </c>
      <c r="T4" s="770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2840.4949999999999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2089.3549999999987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2089.3549999999987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2.7815786670926794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2.4291540734977531E-2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12.911340909090908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62.490890000000007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61.922791000000004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61.354692</v>
      </c>
    </row>
    <row r="20" spans="1:16" x14ac:dyDescent="0.25">
      <c r="O20" s="81">
        <v>1.07</v>
      </c>
      <c r="P20" s="81">
        <f t="shared" si="2"/>
        <v>60.786593000000003</v>
      </c>
    </row>
    <row r="21" spans="1:16" x14ac:dyDescent="0.25">
      <c r="O21" s="81">
        <v>1.06</v>
      </c>
      <c r="P21" s="81">
        <f t="shared" si="2"/>
        <v>60.218494</v>
      </c>
    </row>
    <row r="22" spans="1:16" x14ac:dyDescent="0.25">
      <c r="O22" s="81">
        <v>1.05</v>
      </c>
      <c r="P22" s="81">
        <f t="shared" si="2"/>
        <v>59.650395000000003</v>
      </c>
    </row>
    <row r="23" spans="1:16" x14ac:dyDescent="0.25">
      <c r="O23" s="81">
        <v>1.04</v>
      </c>
      <c r="P23" s="81">
        <f t="shared" si="2"/>
        <v>59.082295999999999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58.514197000000003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57.946097999999999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57.377999000000003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56.809899999999999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56.241800999999995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55.673701999999999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55.105602999999995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54.537503999999998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53.969404999999995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53.401305999999998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52.833207000000002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52.265107999999998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51.697009000000001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51.128909999999998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6" priority="35">
      <formula>F47&gt;0</formula>
    </cfRule>
    <cfRule type="expression" dxfId="1295" priority="36">
      <formula>F47&lt;0</formula>
    </cfRule>
  </conditionalFormatting>
  <conditionalFormatting sqref="Q7">
    <cfRule type="expression" dxfId="1294" priority="33">
      <formula>Q7&gt;0</formula>
    </cfRule>
    <cfRule type="expression" dxfId="1293" priority="34">
      <formula>Q7&lt;0</formula>
    </cfRule>
  </conditionalFormatting>
  <conditionalFormatting sqref="Q8">
    <cfRule type="expression" dxfId="1292" priority="31">
      <formula>Q8&gt;0</formula>
    </cfRule>
    <cfRule type="expression" dxfId="1291" priority="32">
      <formula>Q8&lt;0</formula>
    </cfRule>
  </conditionalFormatting>
  <conditionalFormatting sqref="F33:F46">
    <cfRule type="expression" dxfId="1290" priority="29">
      <formula>F33&gt;0</formula>
    </cfRule>
    <cfRule type="expression" dxfId="1289" priority="30">
      <formula>F33&lt;0</formula>
    </cfRule>
  </conditionalFormatting>
  <conditionalFormatting sqref="H33:H46">
    <cfRule type="expression" dxfId="1288" priority="27">
      <formula>H33&gt;0</formula>
    </cfRule>
    <cfRule type="expression" dxfId="1287" priority="28">
      <formula>H33&lt;0</formula>
    </cfRule>
  </conditionalFormatting>
  <conditionalFormatting sqref="Q10">
    <cfRule type="expression" dxfId="1286" priority="25">
      <formula>Q10&gt;0</formula>
    </cfRule>
    <cfRule type="expression" dxfId="1285" priority="26">
      <formula>Q10&lt;0</formula>
    </cfRule>
  </conditionalFormatting>
  <conditionalFormatting sqref="J25:J38">
    <cfRule type="expression" dxfId="1284" priority="23">
      <formula>J25&gt;0</formula>
    </cfRule>
    <cfRule type="expression" dxfId="1283" priority="24">
      <formula>J25&lt;0</formula>
    </cfRule>
  </conditionalFormatting>
  <conditionalFormatting sqref="K25:K38">
    <cfRule type="expression" dxfId="1282" priority="21">
      <formula>K25&gt;0</formula>
    </cfRule>
    <cfRule type="expression" dxfId="1281" priority="22">
      <formula>K25&lt;0</formula>
    </cfRule>
  </conditionalFormatting>
  <conditionalFormatting sqref="L25">
    <cfRule type="expression" dxfId="1280" priority="19">
      <formula>L25&gt;0</formula>
    </cfRule>
    <cfRule type="expression" dxfId="1279" priority="20">
      <formula>L25&lt;0</formula>
    </cfRule>
  </conditionalFormatting>
  <conditionalFormatting sqref="F89:F110">
    <cfRule type="expression" dxfId="1278" priority="17">
      <formula>F89&gt;0</formula>
    </cfRule>
    <cfRule type="expression" dxfId="1277" priority="18">
      <formula>F89&lt;0</formula>
    </cfRule>
  </conditionalFormatting>
  <conditionalFormatting sqref="H89:H110">
    <cfRule type="expression" dxfId="1276" priority="15">
      <formula>H89&gt;0</formula>
    </cfRule>
    <cfRule type="expression" dxfId="1275" priority="16">
      <formula>H89&lt;0</formula>
    </cfRule>
  </conditionalFormatting>
  <conditionalFormatting sqref="J89:J102">
    <cfRule type="expression" dxfId="1274" priority="13">
      <formula>J89&gt;0</formula>
    </cfRule>
    <cfRule type="expression" dxfId="1273" priority="14">
      <formula>J89&lt;0</formula>
    </cfRule>
  </conditionalFormatting>
  <conditionalFormatting sqref="K89:K102">
    <cfRule type="expression" dxfId="1272" priority="11">
      <formula>K89&gt;0</formula>
    </cfRule>
    <cfRule type="expression" dxfId="1271" priority="12">
      <formula>K89&lt;0</formula>
    </cfRule>
  </conditionalFormatting>
  <conditionalFormatting sqref="L89:L102">
    <cfRule type="expression" dxfId="1270" priority="9">
      <formula>L89&gt;0</formula>
    </cfRule>
    <cfRule type="expression" dxfId="1269" priority="10">
      <formula>L89&lt;0</formula>
    </cfRule>
  </conditionalFormatting>
  <conditionalFormatting sqref="F29:F32">
    <cfRule type="expression" dxfId="1268" priority="7">
      <formula>F29&gt;0</formula>
    </cfRule>
    <cfRule type="expression" dxfId="1267" priority="8">
      <formula>F29&lt;0</formula>
    </cfRule>
  </conditionalFormatting>
  <conditionalFormatting sqref="H29:H32">
    <cfRule type="expression" dxfId="1266" priority="5">
      <formula>H29&gt;0</formula>
    </cfRule>
    <cfRule type="expression" dxfId="1265" priority="6">
      <formula>H29&lt;0</formula>
    </cfRule>
  </conditionalFormatting>
  <conditionalFormatting sqref="F25:F28">
    <cfRule type="expression" dxfId="1264" priority="3">
      <formula>F25&gt;0</formula>
    </cfRule>
    <cfRule type="expression" dxfId="1263" priority="4">
      <formula>F25&lt;0</formula>
    </cfRule>
  </conditionalFormatting>
  <conditionalFormatting sqref="H25:H28">
    <cfRule type="expression" dxfId="1262" priority="1">
      <formula>H25&gt;0</formula>
    </cfRule>
    <cfRule type="expression" dxfId="126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224.64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224.64</v>
      </c>
      <c r="R4" s="495">
        <v>-1.72E-2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7.8347578347578353E-3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26.060324825986079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247.10400000000001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244.85759999999999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242.6112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240.3648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238.11840000000001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235.87199999999999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233.62559999999999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231.3792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229.1328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226.88639999999998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224.64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222.39359999999999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220.14719999999997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217.90079999999998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215.65439999999998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213.40799999999999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211.16159999999996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208.9152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206.6688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204.42239999999998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202.17599999999999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0" priority="31">
      <formula>F47&gt;0</formula>
    </cfRule>
    <cfRule type="expression" dxfId="1259" priority="32">
      <formula>F47&lt;0</formula>
    </cfRule>
  </conditionalFormatting>
  <conditionalFormatting sqref="Q7">
    <cfRule type="expression" dxfId="1258" priority="29">
      <formula>Q7&gt;0</formula>
    </cfRule>
    <cfRule type="expression" dxfId="1257" priority="30">
      <formula>Q7&lt;0</formula>
    </cfRule>
  </conditionalFormatting>
  <conditionalFormatting sqref="Q8">
    <cfRule type="expression" dxfId="1256" priority="27">
      <formula>Q8&gt;0</formula>
    </cfRule>
    <cfRule type="expression" dxfId="1255" priority="28">
      <formula>Q8&lt;0</formula>
    </cfRule>
  </conditionalFormatting>
  <conditionalFormatting sqref="F30:F46">
    <cfRule type="expression" dxfId="1254" priority="25">
      <formula>F30&gt;0</formula>
    </cfRule>
    <cfRule type="expression" dxfId="1253" priority="26">
      <formula>F30&lt;0</formula>
    </cfRule>
  </conditionalFormatting>
  <conditionalFormatting sqref="H30:H46">
    <cfRule type="expression" dxfId="1252" priority="23">
      <formula>H30&gt;0</formula>
    </cfRule>
    <cfRule type="expression" dxfId="1251" priority="24">
      <formula>H30&lt;0</formula>
    </cfRule>
  </conditionalFormatting>
  <conditionalFormatting sqref="Q10">
    <cfRule type="expression" dxfId="1250" priority="21">
      <formula>Q10&gt;0</formula>
    </cfRule>
    <cfRule type="expression" dxfId="1249" priority="22">
      <formula>Q10&lt;0</formula>
    </cfRule>
  </conditionalFormatting>
  <conditionalFormatting sqref="J25:J38">
    <cfRule type="expression" dxfId="1248" priority="19">
      <formula>J25&gt;0</formula>
    </cfRule>
    <cfRule type="expression" dxfId="1247" priority="20">
      <formula>J25&lt;0</formula>
    </cfRule>
  </conditionalFormatting>
  <conditionalFormatting sqref="K25:K38">
    <cfRule type="expression" dxfId="1246" priority="17">
      <formula>K25&gt;0</formula>
    </cfRule>
    <cfRule type="expression" dxfId="1245" priority="18">
      <formula>K25&lt;0</formula>
    </cfRule>
  </conditionalFormatting>
  <conditionalFormatting sqref="L25:L38">
    <cfRule type="expression" dxfId="1244" priority="15">
      <formula>L25&gt;0</formula>
    </cfRule>
    <cfRule type="expression" dxfId="1243" priority="16">
      <formula>L25&lt;0</formula>
    </cfRule>
  </conditionalFormatting>
  <conditionalFormatting sqref="F89:F110">
    <cfRule type="expression" dxfId="1242" priority="13">
      <formula>F89&gt;0</formula>
    </cfRule>
    <cfRule type="expression" dxfId="1241" priority="14">
      <formula>F89&lt;0</formula>
    </cfRule>
  </conditionalFormatting>
  <conditionalFormatting sqref="H89:H110">
    <cfRule type="expression" dxfId="1240" priority="11">
      <formula>H89&gt;0</formula>
    </cfRule>
    <cfRule type="expression" dxfId="1239" priority="12">
      <formula>H89&lt;0</formula>
    </cfRule>
  </conditionalFormatting>
  <conditionalFormatting sqref="J89:J102">
    <cfRule type="expression" dxfId="1238" priority="9">
      <formula>J89&gt;0</formula>
    </cfRule>
    <cfRule type="expression" dxfId="1237" priority="10">
      <formula>J89&lt;0</formula>
    </cfRule>
  </conditionalFormatting>
  <conditionalFormatting sqref="K89:K102">
    <cfRule type="expression" dxfId="1236" priority="7">
      <formula>K89&gt;0</formula>
    </cfRule>
    <cfRule type="expression" dxfId="1235" priority="8">
      <formula>K89&lt;0</formula>
    </cfRule>
  </conditionalFormatting>
  <conditionalFormatting sqref="L89:L102">
    <cfRule type="expression" dxfId="1234" priority="5">
      <formula>L89&gt;0</formula>
    </cfRule>
    <cfRule type="expression" dxfId="1233" priority="6">
      <formula>L89&lt;0</formula>
    </cfRule>
  </conditionalFormatting>
  <conditionalFormatting sqref="F25:F29">
    <cfRule type="expression" dxfId="1232" priority="3">
      <formula>F25&gt;0</formula>
    </cfRule>
    <cfRule type="expression" dxfId="1231" priority="4">
      <formula>F25&lt;0</formula>
    </cfRule>
  </conditionalFormatting>
  <conditionalFormatting sqref="H25:H29">
    <cfRule type="expression" dxfId="1230" priority="1">
      <formula>H25&gt;0</formula>
    </cfRule>
    <cfRule type="expression" dxfId="122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62.57</v>
      </c>
      <c r="R4" s="495">
        <v>-7.4999999999999997E-3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6257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-115.25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-115.25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-1.8086233277099927E-2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3.9955250119865747E-2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16.509234828496041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68.827000000000012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68.201300000000003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67.575600000000009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66.9499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66.324200000000005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65.69850000000001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65.072800000000001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64.447100000000006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63.821400000000004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63.195700000000002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62.57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61.944299999999998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61.318599999999996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60.692900000000002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60.0672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59.441499999999998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58.815799999999996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58.190100000000001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57.564400000000006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56.938700000000004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56.313000000000002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8" priority="31">
      <formula>F47&gt;0</formula>
    </cfRule>
    <cfRule type="expression" dxfId="1227" priority="32">
      <formula>F47&lt;0</formula>
    </cfRule>
  </conditionalFormatting>
  <conditionalFormatting sqref="Q7">
    <cfRule type="expression" dxfId="1226" priority="29">
      <formula>Q7&gt;0</formula>
    </cfRule>
    <cfRule type="expression" dxfId="1225" priority="30">
      <formula>Q7&lt;0</formula>
    </cfRule>
  </conditionalFormatting>
  <conditionalFormatting sqref="Q8">
    <cfRule type="expression" dxfId="1224" priority="27">
      <formula>Q8&gt;0</formula>
    </cfRule>
    <cfRule type="expression" dxfId="1223" priority="28">
      <formula>Q8&lt;0</formula>
    </cfRule>
  </conditionalFormatting>
  <conditionalFormatting sqref="F30:F46">
    <cfRule type="expression" dxfId="1222" priority="25">
      <formula>F30&gt;0</formula>
    </cfRule>
    <cfRule type="expression" dxfId="1221" priority="26">
      <formula>F30&lt;0</formula>
    </cfRule>
  </conditionalFormatting>
  <conditionalFormatting sqref="H30:H46">
    <cfRule type="expression" dxfId="1220" priority="23">
      <formula>H30&gt;0</formula>
    </cfRule>
    <cfRule type="expression" dxfId="1219" priority="24">
      <formula>H30&lt;0</formula>
    </cfRule>
  </conditionalFormatting>
  <conditionalFormatting sqref="Q10">
    <cfRule type="expression" dxfId="1218" priority="21">
      <formula>Q10&gt;0</formula>
    </cfRule>
    <cfRule type="expression" dxfId="1217" priority="22">
      <formula>Q10&lt;0</formula>
    </cfRule>
  </conditionalFormatting>
  <conditionalFormatting sqref="J25:J38">
    <cfRule type="expression" dxfId="1216" priority="19">
      <formula>J25&gt;0</formula>
    </cfRule>
    <cfRule type="expression" dxfId="1215" priority="20">
      <formula>J25&lt;0</formula>
    </cfRule>
  </conditionalFormatting>
  <conditionalFormatting sqref="K25:K38">
    <cfRule type="expression" dxfId="1214" priority="17">
      <formula>K25&gt;0</formula>
    </cfRule>
    <cfRule type="expression" dxfId="1213" priority="18">
      <formula>K25&lt;0</formula>
    </cfRule>
  </conditionalFormatting>
  <conditionalFormatting sqref="L25:L32 L34:L38">
    <cfRule type="expression" dxfId="1212" priority="15">
      <formula>L25&gt;0</formula>
    </cfRule>
    <cfRule type="expression" dxfId="1211" priority="16">
      <formula>L25&lt;0</formula>
    </cfRule>
  </conditionalFormatting>
  <conditionalFormatting sqref="F89:F110">
    <cfRule type="expression" dxfId="1210" priority="13">
      <formula>F89&gt;0</formula>
    </cfRule>
    <cfRule type="expression" dxfId="1209" priority="14">
      <formula>F89&lt;0</formula>
    </cfRule>
  </conditionalFormatting>
  <conditionalFormatting sqref="H89:H110">
    <cfRule type="expression" dxfId="1208" priority="11">
      <formula>H89&gt;0</formula>
    </cfRule>
    <cfRule type="expression" dxfId="1207" priority="12">
      <formula>H89&lt;0</formula>
    </cfRule>
  </conditionalFormatting>
  <conditionalFormatting sqref="J89:J102">
    <cfRule type="expression" dxfId="1206" priority="9">
      <formula>J89&gt;0</formula>
    </cfRule>
    <cfRule type="expression" dxfId="1205" priority="10">
      <formula>J89&lt;0</formula>
    </cfRule>
  </conditionalFormatting>
  <conditionalFormatting sqref="K89:K102">
    <cfRule type="expression" dxfId="1204" priority="7">
      <formula>K89&gt;0</formula>
    </cfRule>
    <cfRule type="expression" dxfId="1203" priority="8">
      <formula>K89&lt;0</formula>
    </cfRule>
  </conditionalFormatting>
  <conditionalFormatting sqref="L89:L102">
    <cfRule type="expression" dxfId="1202" priority="5">
      <formula>L89&gt;0</formula>
    </cfRule>
    <cfRule type="expression" dxfId="1201" priority="6">
      <formula>L89&lt;0</formula>
    </cfRule>
  </conditionalFormatting>
  <conditionalFormatting sqref="F25:F29">
    <cfRule type="expression" dxfId="1200" priority="3">
      <formula>F25&gt;0</formula>
    </cfRule>
    <cfRule type="expression" dxfId="1199" priority="4">
      <formula>F25&lt;0</formula>
    </cfRule>
  </conditionalFormatting>
  <conditionalFormatting sqref="H25:H29">
    <cfRule type="expression" dxfId="1198" priority="1">
      <formula>H25&gt;0</formula>
    </cfRule>
    <cfRule type="expression" dxfId="11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35.020000000000003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35.020000000000003</v>
      </c>
      <c r="R4" s="495">
        <v>5.1999999999999998E-3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7.5385494003426604E-2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38.522000000000006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38.171800000000005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37.821600000000004</v>
      </c>
    </row>
    <row r="20" spans="1:16" x14ac:dyDescent="0.25">
      <c r="O20" s="81">
        <v>1.07</v>
      </c>
      <c r="P20" s="81">
        <f t="shared" si="1"/>
        <v>37.471400000000003</v>
      </c>
    </row>
    <row r="21" spans="1:16" x14ac:dyDescent="0.25">
      <c r="O21" s="81">
        <v>1.06</v>
      </c>
      <c r="P21" s="81">
        <f t="shared" si="1"/>
        <v>37.121200000000002</v>
      </c>
    </row>
    <row r="22" spans="1:16" x14ac:dyDescent="0.25">
      <c r="O22" s="81">
        <v>1.05</v>
      </c>
      <c r="P22" s="81">
        <f t="shared" si="1"/>
        <v>36.771000000000008</v>
      </c>
    </row>
    <row r="23" spans="1:16" x14ac:dyDescent="0.25">
      <c r="O23" s="81">
        <v>1.04</v>
      </c>
      <c r="P23" s="81">
        <f t="shared" si="1"/>
        <v>36.420800000000007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36.070600000000006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35.720400000000005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35.370200000000004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35.020000000000003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34.669800000000002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34.319600000000001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33.9694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33.619199999999999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33.268999999999998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32.918800000000005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32.568600000000004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32.218400000000003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31.868200000000005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31.518000000000004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6" priority="35">
      <formula>F47&gt;0</formula>
    </cfRule>
    <cfRule type="expression" dxfId="1195" priority="36">
      <formula>F47&lt;0</formula>
    </cfRule>
  </conditionalFormatting>
  <conditionalFormatting sqref="Q7">
    <cfRule type="expression" dxfId="1194" priority="33">
      <formula>Q7&gt;0</formula>
    </cfRule>
    <cfRule type="expression" dxfId="1193" priority="34">
      <formula>Q7&lt;0</formula>
    </cfRule>
  </conditionalFormatting>
  <conditionalFormatting sqref="Q8">
    <cfRule type="expression" dxfId="1192" priority="31">
      <formula>Q8&gt;0</formula>
    </cfRule>
    <cfRule type="expression" dxfId="1191" priority="32">
      <formula>Q8&lt;0</formula>
    </cfRule>
  </conditionalFormatting>
  <conditionalFormatting sqref="F32:F46">
    <cfRule type="expression" dxfId="1190" priority="29">
      <formula>F32&gt;0</formula>
    </cfRule>
    <cfRule type="expression" dxfId="1189" priority="30">
      <formula>F32&lt;0</formula>
    </cfRule>
  </conditionalFormatting>
  <conditionalFormatting sqref="H32:H46">
    <cfRule type="expression" dxfId="1188" priority="27">
      <formula>H32&gt;0</formula>
    </cfRule>
    <cfRule type="expression" dxfId="1187" priority="28">
      <formula>H32&lt;0</formula>
    </cfRule>
  </conditionalFormatting>
  <conditionalFormatting sqref="Q10">
    <cfRule type="expression" dxfId="1186" priority="25">
      <formula>Q10&gt;0</formula>
    </cfRule>
    <cfRule type="expression" dxfId="1185" priority="26">
      <formula>Q10&lt;0</formula>
    </cfRule>
  </conditionalFormatting>
  <conditionalFormatting sqref="J25:J38">
    <cfRule type="expression" dxfId="1184" priority="23">
      <formula>J25&gt;0</formula>
    </cfRule>
    <cfRule type="expression" dxfId="1183" priority="24">
      <formula>J25&lt;0</formula>
    </cfRule>
  </conditionalFormatting>
  <conditionalFormatting sqref="K25:K38">
    <cfRule type="expression" dxfId="1182" priority="21">
      <formula>K25&gt;0</formula>
    </cfRule>
    <cfRule type="expression" dxfId="1181" priority="22">
      <formula>K25&lt;0</formula>
    </cfRule>
  </conditionalFormatting>
  <conditionalFormatting sqref="L25:L38">
    <cfRule type="expression" dxfId="1180" priority="19">
      <formula>L25&gt;0</formula>
    </cfRule>
    <cfRule type="expression" dxfId="1179" priority="20">
      <formula>L25&lt;0</formula>
    </cfRule>
  </conditionalFormatting>
  <conditionalFormatting sqref="F89:F110">
    <cfRule type="expression" dxfId="1178" priority="17">
      <formula>F89&gt;0</formula>
    </cfRule>
    <cfRule type="expression" dxfId="1177" priority="18">
      <formula>F89&lt;0</formula>
    </cfRule>
  </conditionalFormatting>
  <conditionalFormatting sqref="H89:H110">
    <cfRule type="expression" dxfId="1176" priority="15">
      <formula>H89&gt;0</formula>
    </cfRule>
    <cfRule type="expression" dxfId="1175" priority="16">
      <formula>H89&lt;0</formula>
    </cfRule>
  </conditionalFormatting>
  <conditionalFormatting sqref="J89:J102">
    <cfRule type="expression" dxfId="1174" priority="13">
      <formula>J89&gt;0</formula>
    </cfRule>
    <cfRule type="expression" dxfId="1173" priority="14">
      <formula>J89&lt;0</formula>
    </cfRule>
  </conditionalFormatting>
  <conditionalFormatting sqref="K89:K102">
    <cfRule type="expression" dxfId="1172" priority="11">
      <formula>K89&gt;0</formula>
    </cfRule>
    <cfRule type="expression" dxfId="1171" priority="12">
      <formula>K89&lt;0</formula>
    </cfRule>
  </conditionalFormatting>
  <conditionalFormatting sqref="L89:L102">
    <cfRule type="expression" dxfId="1170" priority="9">
      <formula>L89&gt;0</formula>
    </cfRule>
    <cfRule type="expression" dxfId="1169" priority="10">
      <formula>L89&lt;0</formula>
    </cfRule>
  </conditionalFormatting>
  <conditionalFormatting sqref="F25:F28">
    <cfRule type="expression" dxfId="1168" priority="7">
      <formula>F25&gt;0</formula>
    </cfRule>
    <cfRule type="expression" dxfId="1167" priority="8">
      <formula>F25&lt;0</formula>
    </cfRule>
  </conditionalFormatting>
  <conditionalFormatting sqref="H25:H28">
    <cfRule type="expression" dxfId="1166" priority="5">
      <formula>H25&gt;0</formula>
    </cfRule>
    <cfRule type="expression" dxfId="1165" priority="6">
      <formula>H25&lt;0</formula>
    </cfRule>
  </conditionalFormatting>
  <conditionalFormatting sqref="F29:F31">
    <cfRule type="expression" dxfId="1164" priority="3">
      <formula>F29&gt;0</formula>
    </cfRule>
    <cfRule type="expression" dxfId="1163" priority="4">
      <formula>F29&lt;0</formula>
    </cfRule>
  </conditionalFormatting>
  <conditionalFormatting sqref="H29:H31">
    <cfRule type="expression" dxfId="1162" priority="1">
      <formula>H29&gt;0</formula>
    </cfRule>
    <cfRule type="expression" dxfId="116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117.96</v>
      </c>
      <c r="R4" s="495">
        <v>-1.6799999999999999E-2</v>
      </c>
      <c r="T4" s="770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11796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-1362.3700000000008</v>
      </c>
      <c r="R7">
        <v>100</v>
      </c>
      <c r="T7" s="1">
        <v>43221</v>
      </c>
      <c r="U7" s="822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-1362.3700000000008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-0.10353638026594483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4.408273991183452E-3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1136</v>
      </c>
    </row>
    <row r="13" spans="1:21" x14ac:dyDescent="0.25">
      <c r="H13" s="70"/>
      <c r="O13" s="11" t="s">
        <v>975</v>
      </c>
      <c r="Q13">
        <f>Q4/8.62</f>
        <v>13.684454756380511</v>
      </c>
      <c r="T13" s="1">
        <v>43260</v>
      </c>
      <c r="U13" t="s">
        <v>1131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1133</v>
      </c>
    </row>
    <row r="16" spans="1:21" x14ac:dyDescent="0.25">
      <c r="H16" s="70"/>
    </row>
    <row r="17" spans="1:21" x14ac:dyDescent="0.25">
      <c r="T17" s="1">
        <v>43264</v>
      </c>
      <c r="U17" t="s">
        <v>1137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78" t="s">
        <v>78</v>
      </c>
      <c r="P18" s="778"/>
      <c r="U18" t="s">
        <v>1138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129.756</v>
      </c>
    </row>
    <row r="20" spans="1:21" x14ac:dyDescent="0.25">
      <c r="O20" s="81">
        <v>1.0900000000000001</v>
      </c>
      <c r="P20" s="81">
        <f t="shared" ref="P20:P39" si="1">O20*$Q$4</f>
        <v>128.57640000000001</v>
      </c>
    </row>
    <row r="21" spans="1:21" x14ac:dyDescent="0.25">
      <c r="O21" s="81">
        <v>1.08</v>
      </c>
      <c r="P21" s="81">
        <f t="shared" si="1"/>
        <v>127.3968</v>
      </c>
    </row>
    <row r="22" spans="1:21" x14ac:dyDescent="0.25">
      <c r="O22" s="81">
        <v>1.07</v>
      </c>
      <c r="P22" s="81">
        <f t="shared" si="1"/>
        <v>126.21720000000001</v>
      </c>
    </row>
    <row r="23" spans="1:21" x14ac:dyDescent="0.25">
      <c r="O23" s="81">
        <v>1.06</v>
      </c>
      <c r="P23" s="81">
        <f t="shared" si="1"/>
        <v>125.0376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123.858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122.6784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121.4988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120.3192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119.1396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117.96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116.78039999999999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115.60079999999999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114.42119999999998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113.24159999999999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112.06199999999998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110.88239999999999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109.7028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108.5232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107.3436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106.164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0" priority="31">
      <formula>F47&gt;0</formula>
    </cfRule>
    <cfRule type="expression" dxfId="1159" priority="32">
      <formula>F47&lt;0</formula>
    </cfRule>
  </conditionalFormatting>
  <conditionalFormatting sqref="Q7">
    <cfRule type="expression" dxfId="1158" priority="29">
      <formula>Q7&gt;0</formula>
    </cfRule>
    <cfRule type="expression" dxfId="1157" priority="30">
      <formula>Q7&lt;0</formula>
    </cfRule>
  </conditionalFormatting>
  <conditionalFormatting sqref="Q8">
    <cfRule type="expression" dxfId="1156" priority="27">
      <formula>Q8&gt;0</formula>
    </cfRule>
    <cfRule type="expression" dxfId="1155" priority="28">
      <formula>Q8&lt;0</formula>
    </cfRule>
  </conditionalFormatting>
  <conditionalFormatting sqref="F34:F46">
    <cfRule type="expression" dxfId="1154" priority="25">
      <formula>F34&gt;0</formula>
    </cfRule>
    <cfRule type="expression" dxfId="1153" priority="26">
      <formula>F34&lt;0</formula>
    </cfRule>
  </conditionalFormatting>
  <conditionalFormatting sqref="H34:H46">
    <cfRule type="expression" dxfId="1152" priority="23">
      <formula>H34&gt;0</formula>
    </cfRule>
    <cfRule type="expression" dxfId="1151" priority="24">
      <formula>H34&lt;0</formula>
    </cfRule>
  </conditionalFormatting>
  <conditionalFormatting sqref="Q10">
    <cfRule type="expression" dxfId="1150" priority="21">
      <formula>Q10&gt;0</formula>
    </cfRule>
    <cfRule type="expression" dxfId="1149" priority="22">
      <formula>Q10&lt;0</formula>
    </cfRule>
  </conditionalFormatting>
  <conditionalFormatting sqref="J25:J38">
    <cfRule type="expression" dxfId="1148" priority="19">
      <formula>J25&gt;0</formula>
    </cfRule>
    <cfRule type="expression" dxfId="1147" priority="20">
      <formula>J25&lt;0</formula>
    </cfRule>
  </conditionalFormatting>
  <conditionalFormatting sqref="K25:K35 K37:K38">
    <cfRule type="expression" dxfId="1146" priority="17">
      <formula>K25&gt;0</formula>
    </cfRule>
    <cfRule type="expression" dxfId="1145" priority="18">
      <formula>K25&lt;0</formula>
    </cfRule>
  </conditionalFormatting>
  <conditionalFormatting sqref="L25">
    <cfRule type="expression" dxfId="1144" priority="15">
      <formula>L25&gt;0</formula>
    </cfRule>
    <cfRule type="expression" dxfId="1143" priority="16">
      <formula>L25&lt;0</formula>
    </cfRule>
  </conditionalFormatting>
  <conditionalFormatting sqref="F89:F110">
    <cfRule type="expression" dxfId="1142" priority="13">
      <formula>F89&gt;0</formula>
    </cfRule>
    <cfRule type="expression" dxfId="1141" priority="14">
      <formula>F89&lt;0</formula>
    </cfRule>
  </conditionalFormatting>
  <conditionalFormatting sqref="H89:H110">
    <cfRule type="expression" dxfId="1140" priority="11">
      <formula>H89&gt;0</formula>
    </cfRule>
    <cfRule type="expression" dxfId="1139" priority="12">
      <formula>H89&lt;0</formula>
    </cfRule>
  </conditionalFormatting>
  <conditionalFormatting sqref="J89:J102">
    <cfRule type="expression" dxfId="1138" priority="9">
      <formula>J89&gt;0</formula>
    </cfRule>
    <cfRule type="expression" dxfId="1137" priority="10">
      <formula>J89&lt;0</formula>
    </cfRule>
  </conditionalFormatting>
  <conditionalFormatting sqref="K89:K102">
    <cfRule type="expression" dxfId="1136" priority="7">
      <formula>K89&gt;0</formula>
    </cfRule>
    <cfRule type="expression" dxfId="1135" priority="8">
      <formula>K89&lt;0</formula>
    </cfRule>
  </conditionalFormatting>
  <conditionalFormatting sqref="L89:L102">
    <cfRule type="expression" dxfId="1134" priority="5">
      <formula>L89&gt;0</formula>
    </cfRule>
    <cfRule type="expression" dxfId="1133" priority="6">
      <formula>L89&lt;0</formula>
    </cfRule>
  </conditionalFormatting>
  <conditionalFormatting sqref="F25:F33">
    <cfRule type="expression" dxfId="1132" priority="3">
      <formula>F25&gt;0</formula>
    </cfRule>
    <cfRule type="expression" dxfId="1131" priority="4">
      <formula>F25&lt;0</formula>
    </cfRule>
  </conditionalFormatting>
  <conditionalFormatting sqref="H25:H33">
    <cfRule type="expression" dxfId="1130" priority="1">
      <formula>H25&gt;0</formula>
    </cfRule>
    <cfRule type="expression" dxfId="112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244.5</v>
      </c>
      <c r="R4" s="495">
        <v>-8.0000000000000002E-3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7335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450.80000000000109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450.80000000000109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6.5483280555475018E-2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268.95000000000005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266.505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264.06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261.61500000000001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259.17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256.72500000000002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254.28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251.83500000000001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249.39000000000001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246.94499999999999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244.5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242.05500000000001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239.60999999999999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237.16499999999999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234.72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232.27499999999998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229.82999999999998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227.38500000000002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224.94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222.495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220.05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8" priority="31">
      <formula>F47&gt;0</formula>
    </cfRule>
    <cfRule type="expression" dxfId="1127" priority="32">
      <formula>F47&lt;0</formula>
    </cfRule>
  </conditionalFormatting>
  <conditionalFormatting sqref="Q7">
    <cfRule type="expression" dxfId="1126" priority="29">
      <formula>Q7&gt;0</formula>
    </cfRule>
    <cfRule type="expression" dxfId="1125" priority="30">
      <formula>Q7&lt;0</formula>
    </cfRule>
  </conditionalFormatting>
  <conditionalFormatting sqref="Q8">
    <cfRule type="expression" dxfId="1124" priority="27">
      <formula>Q8&gt;0</formula>
    </cfRule>
    <cfRule type="expression" dxfId="1123" priority="28">
      <formula>Q8&lt;0</formula>
    </cfRule>
  </conditionalFormatting>
  <conditionalFormatting sqref="F32:F46">
    <cfRule type="expression" dxfId="1122" priority="25">
      <formula>F32&gt;0</formula>
    </cfRule>
    <cfRule type="expression" dxfId="1121" priority="26">
      <formula>F32&lt;0</formula>
    </cfRule>
  </conditionalFormatting>
  <conditionalFormatting sqref="H32:H46">
    <cfRule type="expression" dxfId="1120" priority="23">
      <formula>H32&gt;0</formula>
    </cfRule>
    <cfRule type="expression" dxfId="1119" priority="24">
      <formula>H32&lt;0</formula>
    </cfRule>
  </conditionalFormatting>
  <conditionalFormatting sqref="Q10">
    <cfRule type="expression" dxfId="1118" priority="21">
      <formula>Q10&gt;0</formula>
    </cfRule>
    <cfRule type="expression" dxfId="1117" priority="22">
      <formula>Q10&lt;0</formula>
    </cfRule>
  </conditionalFormatting>
  <conditionalFormatting sqref="J25:J38">
    <cfRule type="expression" dxfId="1116" priority="19">
      <formula>J25&gt;0</formula>
    </cfRule>
    <cfRule type="expression" dxfId="1115" priority="20">
      <formula>J25&lt;0</formula>
    </cfRule>
  </conditionalFormatting>
  <conditionalFormatting sqref="K25:K38">
    <cfRule type="expression" dxfId="1114" priority="17">
      <formula>K25&gt;0</formula>
    </cfRule>
    <cfRule type="expression" dxfId="1113" priority="18">
      <formula>K25&lt;0</formula>
    </cfRule>
  </conditionalFormatting>
  <conditionalFormatting sqref="L25:L38">
    <cfRule type="expression" dxfId="1112" priority="15">
      <formula>L25&gt;0</formula>
    </cfRule>
    <cfRule type="expression" dxfId="1111" priority="16">
      <formula>L25&lt;0</formula>
    </cfRule>
  </conditionalFormatting>
  <conditionalFormatting sqref="F89:F110">
    <cfRule type="expression" dxfId="1110" priority="13">
      <formula>F89&gt;0</formula>
    </cfRule>
    <cfRule type="expression" dxfId="1109" priority="14">
      <formula>F89&lt;0</formula>
    </cfRule>
  </conditionalFormatting>
  <conditionalFormatting sqref="H89:H110">
    <cfRule type="expression" dxfId="1108" priority="11">
      <formula>H89&gt;0</formula>
    </cfRule>
    <cfRule type="expression" dxfId="1107" priority="12">
      <formula>H89&lt;0</formula>
    </cfRule>
  </conditionalFormatting>
  <conditionalFormatting sqref="J89:J102">
    <cfRule type="expression" dxfId="1106" priority="9">
      <formula>J89&gt;0</formula>
    </cfRule>
    <cfRule type="expression" dxfId="1105" priority="10">
      <formula>J89&lt;0</formula>
    </cfRule>
  </conditionalFormatting>
  <conditionalFormatting sqref="K89:K102">
    <cfRule type="expression" dxfId="1104" priority="7">
      <formula>K89&gt;0</formula>
    </cfRule>
    <cfRule type="expression" dxfId="1103" priority="8">
      <formula>K89&lt;0</formula>
    </cfRule>
  </conditionalFormatting>
  <conditionalFormatting sqref="L89:L102">
    <cfRule type="expression" dxfId="1102" priority="5">
      <formula>L89&gt;0</formula>
    </cfRule>
    <cfRule type="expression" dxfId="1101" priority="6">
      <formula>L89&lt;0</formula>
    </cfRule>
  </conditionalFormatting>
  <conditionalFormatting sqref="F25:F31">
    <cfRule type="expression" dxfId="1100" priority="3">
      <formula>F25&gt;0</formula>
    </cfRule>
    <cfRule type="expression" dxfId="1099" priority="4">
      <formula>F25&lt;0</formula>
    </cfRule>
  </conditionalFormatting>
  <conditionalFormatting sqref="H25:H31">
    <cfRule type="expression" dxfId="1098" priority="1">
      <formula>H25&gt;0</formula>
    </cfRule>
    <cfRule type="expression" dxfId="109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74.929900000000004</v>
      </c>
      <c r="R4" s="495">
        <v>4.3E-3</v>
      </c>
      <c r="T4" s="770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4495.7939999999999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545.75399999999991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545.75399999999991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0.13816417048941274</v>
      </c>
      <c r="T9" s="770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1.2811974925897404E-2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21.107014084507043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79" t="s">
        <v>78</v>
      </c>
      <c r="P22" s="779"/>
    </row>
    <row r="23" spans="1:17" ht="15.75" thickTop="1" x14ac:dyDescent="0.25">
      <c r="O23" s="81">
        <v>1.1000000000000001</v>
      </c>
      <c r="P23" s="81">
        <f>O23*$Q$4</f>
        <v>82.42289000000001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81.673591000000016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80.924292000000008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80.174993000000015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79.425694000000007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78.676395000000014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77.927096000000006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77.177797000000012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76.428498000000005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75.679199000000011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74.929900000000004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74.180600999999996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73.431302000000002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72.682002999999995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71.932704000000001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71.183404999999993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70.434106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69.684807000000006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68.935508000000013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68.186209000000005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67.436910000000012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1">
      <formula>F47&gt;0</formula>
    </cfRule>
    <cfRule type="expression" dxfId="1095" priority="32">
      <formula>F47&lt;0</formula>
    </cfRule>
  </conditionalFormatting>
  <conditionalFormatting sqref="Q7">
    <cfRule type="expression" dxfId="1094" priority="29">
      <formula>Q7&gt;0</formula>
    </cfRule>
    <cfRule type="expression" dxfId="1093" priority="30">
      <formula>Q7&lt;0</formula>
    </cfRule>
  </conditionalFormatting>
  <conditionalFormatting sqref="Q8">
    <cfRule type="expression" dxfId="1092" priority="27">
      <formula>Q8&gt;0</formula>
    </cfRule>
    <cfRule type="expression" dxfId="1091" priority="28">
      <formula>Q8&lt;0</formula>
    </cfRule>
  </conditionalFormatting>
  <conditionalFormatting sqref="F30:F46">
    <cfRule type="expression" dxfId="1090" priority="25">
      <formula>F30&gt;0</formula>
    </cfRule>
    <cfRule type="expression" dxfId="1089" priority="26">
      <formula>F30&lt;0</formula>
    </cfRule>
  </conditionalFormatting>
  <conditionalFormatting sqref="H30:H46">
    <cfRule type="expression" dxfId="1088" priority="23">
      <formula>H30&gt;0</formula>
    </cfRule>
    <cfRule type="expression" dxfId="1087" priority="24">
      <formula>H30&lt;0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:F29">
    <cfRule type="expression" dxfId="1068" priority="3">
      <formula>F25&gt;0</formula>
    </cfRule>
    <cfRule type="expression" dxfId="1067" priority="4">
      <formula>F25&lt;0</formula>
    </cfRule>
  </conditionalFormatting>
  <conditionalFormatting sqref="H25:H29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73.94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73.94</v>
      </c>
      <c r="R4" s="475">
        <v>-1.04E-2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81.334000000000003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80.5946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79.855199999999996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79.115800000000007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78.376400000000004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77.637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76.897599999999997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76.158199999999994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75.418800000000005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74.679400000000001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73.94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73.200599999999994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72.461199999999991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71.721800000000002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70.982399999999998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70.242999999999995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69.503599999999992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68.764200000000002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68.024799999999999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67.285399999999996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66.546000000000006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64" priority="57">
      <formula>F27&gt;0</formula>
    </cfRule>
    <cfRule type="expression" dxfId="1063" priority="58">
      <formula>F27&lt;0</formula>
    </cfRule>
  </conditionalFormatting>
  <conditionalFormatting sqref="H28:H33">
    <cfRule type="expression" dxfId="1062" priority="53">
      <formula>H28&gt;0</formula>
    </cfRule>
    <cfRule type="expression" dxfId="1061" priority="54">
      <formula>H28&lt;0</formula>
    </cfRule>
  </conditionalFormatting>
  <conditionalFormatting sqref="F24:F26">
    <cfRule type="expression" dxfId="1060" priority="39">
      <formula>F24&gt;0</formula>
    </cfRule>
    <cfRule type="expression" dxfId="1059" priority="40">
      <formula>F24&lt;0</formula>
    </cfRule>
  </conditionalFormatting>
  <conditionalFormatting sqref="Q8">
    <cfRule type="expression" dxfId="1058" priority="33">
      <formula>Q8&gt;0</formula>
    </cfRule>
    <cfRule type="expression" dxfId="1057" priority="34">
      <formula>Q8&lt;0</formula>
    </cfRule>
  </conditionalFormatting>
  <conditionalFormatting sqref="Q7">
    <cfRule type="expression" dxfId="1056" priority="35">
      <formula>Q7&gt;0</formula>
    </cfRule>
    <cfRule type="expression" dxfId="1055" priority="36">
      <formula>Q7&lt;0</formula>
    </cfRule>
  </conditionalFormatting>
  <conditionalFormatting sqref="F34">
    <cfRule type="expression" dxfId="1054" priority="31">
      <formula>F34&gt;0</formula>
    </cfRule>
    <cfRule type="expression" dxfId="1053" priority="32">
      <formula>F34&lt;0</formula>
    </cfRule>
  </conditionalFormatting>
  <conditionalFormatting sqref="H34">
    <cfRule type="expression" dxfId="1052" priority="29">
      <formula>H34&gt;0</formula>
    </cfRule>
    <cfRule type="expression" dxfId="1051" priority="30">
      <formula>H34&lt;0</formula>
    </cfRule>
  </conditionalFormatting>
  <conditionalFormatting sqref="M36">
    <cfRule type="expression" dxfId="1050" priority="19">
      <formula>M36&gt;0</formula>
    </cfRule>
    <cfRule type="expression" dxfId="1049" priority="20">
      <formula>M36&lt;0</formula>
    </cfRule>
  </conditionalFormatting>
  <conditionalFormatting sqref="Q10">
    <cfRule type="expression" dxfId="1048" priority="15">
      <formula>Q10&gt;0</formula>
    </cfRule>
    <cfRule type="expression" dxfId="1047" priority="16">
      <formula>Q10&lt;0</formula>
    </cfRule>
  </conditionalFormatting>
  <conditionalFormatting sqref="F23">
    <cfRule type="expression" dxfId="1046" priority="13">
      <formula>F23&gt;0</formula>
    </cfRule>
    <cfRule type="expression" dxfId="1045" priority="14">
      <formula>F23&lt;0</formula>
    </cfRule>
  </conditionalFormatting>
  <conditionalFormatting sqref="I25:J25">
    <cfRule type="expression" dxfId="1044" priority="9">
      <formula>I25&gt;0</formula>
    </cfRule>
    <cfRule type="expression" dxfId="1043" priority="10">
      <formula>I25&lt;0</formula>
    </cfRule>
  </conditionalFormatting>
  <conditionalFormatting sqref="I26:J27">
    <cfRule type="expression" dxfId="1042" priority="7">
      <formula>I26&gt;0</formula>
    </cfRule>
    <cfRule type="expression" dxfId="1041" priority="8">
      <formula>I26&lt;0</formula>
    </cfRule>
  </conditionalFormatting>
  <conditionalFormatting sqref="K25:K27">
    <cfRule type="expression" dxfId="1040" priority="5">
      <formula>K25&gt;0</formula>
    </cfRule>
    <cfRule type="expression" dxfId="1039" priority="6">
      <formula>K25&lt;0</formula>
    </cfRule>
  </conditionalFormatting>
  <conditionalFormatting sqref="I23:J23">
    <cfRule type="expression" dxfId="1038" priority="3">
      <formula>I23&gt;0</formula>
    </cfRule>
    <cfRule type="expression" dxfId="103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514</v>
      </c>
      <c r="AJ2">
        <f>$Q$2*$Q$4</f>
        <v>11352</v>
      </c>
      <c r="AK2">
        <f ca="1">AJ2*EXP(-$X$2 * AI2/365.25)</f>
        <v>8537.1287615619985</v>
      </c>
      <c r="AM2" s="2">
        <f>Q10</f>
        <v>1452.2599999999984</v>
      </c>
      <c r="AO2">
        <f ca="1" xml:space="preserve"> (SUM(AB:AB) - SUM(AE:AE) - SUM(AH:AH) - SUM(AK:AK))/SUM(AB:AB)</f>
        <v>-1.4689790938092126E-3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18.32827499999992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28.38</v>
      </c>
      <c r="R4" s="494">
        <v>2.12E-2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11352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7331.3099999999677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5472.9500000000298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514</v>
      </c>
      <c r="AG7" s="2">
        <f t="shared" si="9"/>
        <v>10</v>
      </c>
      <c r="AH7">
        <f t="shared" si="10"/>
        <v>7.5203741733280456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4020.6900000000314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0.54842722514803621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0">
        <v>1.9</v>
      </c>
      <c r="BJ10" s="830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6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3.5236081747709656E-3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3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20.271428571428572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3" t="s">
        <v>1069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2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31.218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30.934200000000001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30.650400000000001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30.366600000000002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30.082799999999999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29.798999999999999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29.5152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29.231400000000001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28.947599999999998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474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O26" s="81">
        <v>1.01</v>
      </c>
      <c r="P26" s="81">
        <f t="shared" si="14"/>
        <v>28.663799999999998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28.38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28.0962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27.8124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27.528599999999997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27.244799999999998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0">
        <v>1.7</v>
      </c>
      <c r="BJ31" s="830"/>
      <c r="BK31" s="676"/>
      <c r="BL31" s="676"/>
    </row>
    <row r="32" spans="1:64" x14ac:dyDescent="0.25">
      <c r="A32" s="31" t="s">
        <v>81</v>
      </c>
      <c r="B32" s="14"/>
      <c r="C32" s="14">
        <f>SUM(C2:C26)</f>
        <v>3350</v>
      </c>
      <c r="D32" s="18"/>
      <c r="E32" s="18"/>
      <c r="F32" s="18">
        <f>SUM(F2:F26)</f>
        <v>83092.62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285</v>
      </c>
      <c r="O32" s="81">
        <v>0.95</v>
      </c>
      <c r="P32" s="81">
        <f t="shared" si="14"/>
        <v>26.960999999999999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286</v>
      </c>
      <c r="O33" s="81">
        <v>0.94</v>
      </c>
      <c r="P33" s="81">
        <f t="shared" si="14"/>
        <v>26.677199999999999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26.3934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26.1096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25.825800000000001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25.541999999999998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1">
        <v>1.6</v>
      </c>
      <c r="BJ47" s="831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2" si="57">C95*(E95-D95)</f>
        <v>3165.0000000000014</v>
      </c>
      <c r="G95" s="39">
        <f t="shared" ref="G95:G102" si="58">D95*C95</f>
        <v>13137</v>
      </c>
      <c r="H95" s="222">
        <f t="shared" ref="H95:H102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1141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57"/>
        <v>3980.6800000000012</v>
      </c>
      <c r="G102" s="39">
        <f t="shared" si="58"/>
        <v>7331.32</v>
      </c>
      <c r="H102" s="222">
        <f t="shared" si="59"/>
        <v>0.54296906969004233</v>
      </c>
      <c r="I102" s="39"/>
      <c r="J102" s="39"/>
      <c r="K102" s="39">
        <v>5473</v>
      </c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36" priority="72">
      <formula>F85&gt;0</formula>
    </cfRule>
    <cfRule type="expression" dxfId="1035" priority="73">
      <formula>F85&lt;0</formula>
    </cfRule>
  </conditionalFormatting>
  <conditionalFormatting sqref="Q7">
    <cfRule type="expression" dxfId="1034" priority="60">
      <formula>Q7&gt;0</formula>
    </cfRule>
    <cfRule type="expression" dxfId="1033" priority="61">
      <formula>Q7&lt;0</formula>
    </cfRule>
  </conditionalFormatting>
  <conditionalFormatting sqref="Q8">
    <cfRule type="expression" dxfId="1032" priority="58">
      <formula>Q8&gt;0</formula>
    </cfRule>
    <cfRule type="expression" dxfId="1031" priority="59">
      <formula>Q8&lt;0</formula>
    </cfRule>
  </conditionalFormatting>
  <conditionalFormatting sqref="F110:F122">
    <cfRule type="expression" dxfId="1030" priority="56">
      <formula>F110&gt;0</formula>
    </cfRule>
    <cfRule type="expression" dxfId="1029" priority="57">
      <formula>F110&lt;0</formula>
    </cfRule>
  </conditionalFormatting>
  <conditionalFormatting sqref="H110:H122">
    <cfRule type="expression" dxfId="1028" priority="54">
      <formula>H110&gt;0</formula>
    </cfRule>
    <cfRule type="expression" dxfId="1027" priority="55">
      <formula>H110&lt;0</formula>
    </cfRule>
  </conditionalFormatting>
  <conditionalFormatting sqref="H126:H129">
    <cfRule type="expression" dxfId="1026" priority="50">
      <formula>H126&gt;0</formula>
    </cfRule>
    <cfRule type="expression" dxfId="1025" priority="51">
      <formula>H126&lt;0</formula>
    </cfRule>
  </conditionalFormatting>
  <conditionalFormatting sqref="F126:F129">
    <cfRule type="expression" dxfId="1024" priority="52">
      <formula>F126&gt;0</formula>
    </cfRule>
    <cfRule type="expression" dxfId="1023" priority="53">
      <formula>F126&lt;0</formula>
    </cfRule>
  </conditionalFormatting>
  <conditionalFormatting sqref="M152">
    <cfRule type="expression" dxfId="1022" priority="48">
      <formula>M152&gt;0</formula>
    </cfRule>
    <cfRule type="expression" dxfId="1021" priority="49">
      <formula>M152&lt;0</formula>
    </cfRule>
  </conditionalFormatting>
  <conditionalFormatting sqref="F37:F38 F45:F82">
    <cfRule type="expression" dxfId="1020" priority="46">
      <formula>F37&gt;0</formula>
    </cfRule>
    <cfRule type="expression" dxfId="1019" priority="47">
      <formula>F37&lt;0</formula>
    </cfRule>
  </conditionalFormatting>
  <conditionalFormatting sqref="H37:H38 H45:H82">
    <cfRule type="expression" dxfId="1018" priority="44">
      <formula>H37&gt;0</formula>
    </cfRule>
    <cfRule type="expression" dxfId="1017" priority="45">
      <formula>H37&lt;0</formula>
    </cfRule>
  </conditionalFormatting>
  <conditionalFormatting sqref="Q10">
    <cfRule type="expression" dxfId="1016" priority="42">
      <formula>Q10&gt;0</formula>
    </cfRule>
    <cfRule type="expression" dxfId="1015" priority="43">
      <formula>Q10&lt;0</formula>
    </cfRule>
  </conditionalFormatting>
  <conditionalFormatting sqref="F39:F44">
    <cfRule type="expression" dxfId="1014" priority="40">
      <formula>F39&gt;0</formula>
    </cfRule>
    <cfRule type="expression" dxfId="1013" priority="41">
      <formula>F39&lt;0</formula>
    </cfRule>
  </conditionalFormatting>
  <conditionalFormatting sqref="H39:H44">
    <cfRule type="expression" dxfId="1012" priority="38">
      <formula>H39&gt;0</formula>
    </cfRule>
    <cfRule type="expression" dxfId="1011" priority="39">
      <formula>H39&lt;0</formula>
    </cfRule>
  </conditionalFormatting>
  <conditionalFormatting sqref="K42:K49">
    <cfRule type="expression" dxfId="1010" priority="36">
      <formula>K42&gt;0</formula>
    </cfRule>
    <cfRule type="expression" dxfId="1009" priority="37">
      <formula>K42&lt;0</formula>
    </cfRule>
  </conditionalFormatting>
  <conditionalFormatting sqref="K50:K82">
    <cfRule type="expression" dxfId="1008" priority="34">
      <formula>K50&gt;0</formula>
    </cfRule>
    <cfRule type="expression" dxfId="1007" priority="35">
      <formula>K50&lt;0</formula>
    </cfRule>
  </conditionalFormatting>
  <conditionalFormatting sqref="F83:F84">
    <cfRule type="expression" dxfId="1006" priority="31">
      <formula>F83&gt;0</formula>
    </cfRule>
    <cfRule type="expression" dxfId="1005" priority="32">
      <formula>F83&lt;0</formula>
    </cfRule>
  </conditionalFormatting>
  <conditionalFormatting sqref="H83:H84">
    <cfRule type="expression" dxfId="1004" priority="29">
      <formula>H83&gt;0</formula>
    </cfRule>
    <cfRule type="expression" dxfId="1003" priority="30">
      <formula>H83&lt;0</formula>
    </cfRule>
  </conditionalFormatting>
  <conditionalFormatting sqref="K83:K84">
    <cfRule type="expression" dxfId="1002" priority="27">
      <formula>K83&gt;0</formula>
    </cfRule>
    <cfRule type="expression" dxfId="1001" priority="28">
      <formula>K83&lt;0</formula>
    </cfRule>
  </conditionalFormatting>
  <conditionalFormatting sqref="F93:F95 H93:H95 K93:K95">
    <cfRule type="expression" dxfId="1000" priority="23">
      <formula>F93&gt;0</formula>
    </cfRule>
    <cfRule type="expression" dxfId="999" priority="24">
      <formula>F93&lt;0</formula>
    </cfRule>
  </conditionalFormatting>
  <conditionalFormatting sqref="L85:L91 L105:L107">
    <cfRule type="expression" dxfId="998" priority="21">
      <formula>L85&gt;0</formula>
    </cfRule>
    <cfRule type="expression" dxfId="997" priority="22">
      <formula>L85&lt;0</formula>
    </cfRule>
  </conditionalFormatting>
  <conditionalFormatting sqref="L42:L49">
    <cfRule type="expression" dxfId="996" priority="19">
      <formula>L42&gt;0</formula>
    </cfRule>
    <cfRule type="expression" dxfId="995" priority="20">
      <formula>L42&lt;0</formula>
    </cfRule>
  </conditionalFormatting>
  <conditionalFormatting sqref="L50:L82">
    <cfRule type="expression" dxfId="994" priority="17">
      <formula>L50&gt;0</formula>
    </cfRule>
    <cfRule type="expression" dxfId="993" priority="18">
      <formula>L50&lt;0</formula>
    </cfRule>
  </conditionalFormatting>
  <conditionalFormatting sqref="L83:L84">
    <cfRule type="expression" dxfId="992" priority="15">
      <formula>L83&gt;0</formula>
    </cfRule>
    <cfRule type="expression" dxfId="991" priority="16">
      <formula>L83&lt;0</formula>
    </cfRule>
  </conditionalFormatting>
  <conditionalFormatting sqref="L93:L95">
    <cfRule type="expression" dxfId="990" priority="13">
      <formula>L93&gt;0</formula>
    </cfRule>
    <cfRule type="expression" dxfId="989" priority="14">
      <formula>L93&lt;0</formula>
    </cfRule>
  </conditionalFormatting>
  <conditionalFormatting sqref="K102:K104 F102:F104 H102:H104">
    <cfRule type="expression" dxfId="988" priority="11">
      <formula>F102&gt;0</formula>
    </cfRule>
    <cfRule type="expression" dxfId="987" priority="12">
      <formula>F102&lt;0</formula>
    </cfRule>
  </conditionalFormatting>
  <conditionalFormatting sqref="L102:L104">
    <cfRule type="expression" dxfId="986" priority="9">
      <formula>L102&gt;0</formula>
    </cfRule>
    <cfRule type="expression" dxfId="985" priority="10">
      <formula>L102&lt;0</formula>
    </cfRule>
  </conditionalFormatting>
  <conditionalFormatting sqref="K99:K101 F99:F101 H99:H101">
    <cfRule type="expression" dxfId="984" priority="7">
      <formula>F99&gt;0</formula>
    </cfRule>
    <cfRule type="expression" dxfId="983" priority="8">
      <formula>F99&lt;0</formula>
    </cfRule>
  </conditionalFormatting>
  <conditionalFormatting sqref="L99:L101">
    <cfRule type="expression" dxfId="982" priority="5">
      <formula>L99&gt;0</formula>
    </cfRule>
    <cfRule type="expression" dxfId="981" priority="6">
      <formula>L99&lt;0</formula>
    </cfRule>
  </conditionalFormatting>
  <conditionalFormatting sqref="K96:K98 F96:F98 H96:H98">
    <cfRule type="expression" dxfId="980" priority="3">
      <formula>F96&gt;0</formula>
    </cfRule>
    <cfRule type="expression" dxfId="979" priority="4">
      <formula>F96&lt;0</formula>
    </cfRule>
  </conditionalFormatting>
  <conditionalFormatting sqref="L97:L98">
    <cfRule type="expression" dxfId="978" priority="1">
      <formula>L97&gt;0</formula>
    </cfRule>
    <cfRule type="expression" dxfId="977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-8.5000000000000006E-3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54.844799999999999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76" priority="9">
      <formula>F39&gt;0</formula>
    </cfRule>
    <cfRule type="expression" dxfId="975" priority="10">
      <formula>F39&lt;0</formula>
    </cfRule>
  </conditionalFormatting>
  <conditionalFormatting sqref="F25:F38">
    <cfRule type="expression" dxfId="974" priority="7">
      <formula>F25&gt;0</formula>
    </cfRule>
    <cfRule type="expression" dxfId="973" priority="8">
      <formula>F25&lt;0</formula>
    </cfRule>
  </conditionalFormatting>
  <conditionalFormatting sqref="H25:H38">
    <cfRule type="expression" dxfId="972" priority="5">
      <formula>H25&gt;0</formula>
    </cfRule>
    <cfRule type="expression" dxfId="971" priority="6">
      <formula>H25&lt;0</formula>
    </cfRule>
  </conditionalFormatting>
  <conditionalFormatting sqref="Q7">
    <cfRule type="expression" dxfId="970" priority="3">
      <formula>Q7&gt;0</formula>
    </cfRule>
    <cfRule type="expression" dxfId="969" priority="4">
      <formula>Q7&lt;0</formula>
    </cfRule>
  </conditionalFormatting>
  <conditionalFormatting sqref="Q8">
    <cfRule type="expression" dxfId="968" priority="1">
      <formula>Q8&gt;0</formula>
    </cfRule>
    <cfRule type="expression" dxfId="9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463.16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463.16</v>
      </c>
      <c r="R4" s="495">
        <v>-5.0000000000000001E-3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509.47600000000006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504.84440000000006</v>
      </c>
      <c r="W16" s="134"/>
    </row>
    <row r="17" spans="1:23" x14ac:dyDescent="0.25">
      <c r="O17" s="81">
        <v>1.08</v>
      </c>
      <c r="P17" s="81">
        <f t="shared" si="0"/>
        <v>500.21280000000007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495.58120000000008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490.94960000000003</v>
      </c>
      <c r="W19" s="134"/>
    </row>
    <row r="20" spans="1:23" x14ac:dyDescent="0.25">
      <c r="O20" s="81">
        <v>1.05</v>
      </c>
      <c r="P20" s="81">
        <f t="shared" si="0"/>
        <v>486.31800000000004</v>
      </c>
      <c r="W20" s="134"/>
    </row>
    <row r="21" spans="1:23" x14ac:dyDescent="0.25">
      <c r="O21" s="81">
        <v>1.04</v>
      </c>
      <c r="P21" s="81">
        <f t="shared" si="0"/>
        <v>481.68640000000005</v>
      </c>
      <c r="W21" s="134"/>
    </row>
    <row r="22" spans="1:23" x14ac:dyDescent="0.25">
      <c r="O22" s="81">
        <v>1.03</v>
      </c>
      <c r="P22" s="81">
        <f t="shared" si="0"/>
        <v>477.05480000000006</v>
      </c>
      <c r="W22" s="134"/>
    </row>
    <row r="23" spans="1:23" x14ac:dyDescent="0.25">
      <c r="O23" s="81">
        <v>1.02</v>
      </c>
      <c r="P23" s="81">
        <f t="shared" si="0"/>
        <v>472.42320000000001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467.79160000000002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463.16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458.52840000000003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453.89680000000004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449.26519999999999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444.6336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440.00200000000001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435.37040000000002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430.73880000000003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426.10720000000003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421.47560000000004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416.84400000000005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66" priority="29">
      <formula>F29&gt;0</formula>
    </cfRule>
    <cfRule type="expression" dxfId="965" priority="30">
      <formula>F29&lt;0</formula>
    </cfRule>
  </conditionalFormatting>
  <conditionalFormatting sqref="Q7">
    <cfRule type="expression" dxfId="964" priority="27">
      <formula>Q7&gt;0</formula>
    </cfRule>
    <cfRule type="expression" dxfId="963" priority="28">
      <formula>Q7&lt;0</formula>
    </cfRule>
  </conditionalFormatting>
  <conditionalFormatting sqref="Q8">
    <cfRule type="expression" dxfId="962" priority="25">
      <formula>Q8&gt;0</formula>
    </cfRule>
    <cfRule type="expression" dxfId="961" priority="26">
      <formula>Q8&lt;0</formula>
    </cfRule>
  </conditionalFormatting>
  <conditionalFormatting sqref="F96:F110">
    <cfRule type="expression" dxfId="960" priority="19">
      <formula>F96&gt;0</formula>
    </cfRule>
    <cfRule type="expression" dxfId="959" priority="20">
      <formula>F96&lt;0</formula>
    </cfRule>
  </conditionalFormatting>
  <conditionalFormatting sqref="H96:H110">
    <cfRule type="expression" dxfId="958" priority="17">
      <formula>H96&gt;0</formula>
    </cfRule>
    <cfRule type="expression" dxfId="957" priority="18">
      <formula>H96&lt;0</formula>
    </cfRule>
  </conditionalFormatting>
  <conditionalFormatting sqref="Q10">
    <cfRule type="expression" dxfId="956" priority="15">
      <formula>Q10&gt;0</formula>
    </cfRule>
    <cfRule type="expression" dxfId="955" priority="16">
      <formula>Q10&lt;0</formula>
    </cfRule>
  </conditionalFormatting>
  <conditionalFormatting sqref="L29:L38">
    <cfRule type="expression" dxfId="954" priority="9">
      <formula>L29&gt;0</formula>
    </cfRule>
    <cfRule type="expression" dxfId="953" priority="10">
      <formula>L29&lt;0</formula>
    </cfRule>
  </conditionalFormatting>
  <conditionalFormatting sqref="F27:F29 H27:H29 J25:K29">
    <cfRule type="expression" dxfId="952" priority="7">
      <formula>F25&gt;0</formula>
    </cfRule>
    <cfRule type="expression" dxfId="951" priority="8">
      <formula>F25&lt;0</formula>
    </cfRule>
  </conditionalFormatting>
  <conditionalFormatting sqref="L25:L29">
    <cfRule type="expression" dxfId="950" priority="5">
      <formula>L25&gt;0</formula>
    </cfRule>
    <cfRule type="expression" dxfId="949" priority="6">
      <formula>L25&lt;0</formula>
    </cfRule>
  </conditionalFormatting>
  <conditionalFormatting sqref="F25:F26">
    <cfRule type="expression" dxfId="948" priority="3">
      <formula>F25&gt;0</formula>
    </cfRule>
    <cfRule type="expression" dxfId="947" priority="4">
      <formula>F25&lt;0</formula>
    </cfRule>
  </conditionalFormatting>
  <conditionalFormatting sqref="H25:H26">
    <cfRule type="expression" dxfId="946" priority="1">
      <formula>H25&gt;0</formula>
    </cfRule>
    <cfRule type="expression" dxfId="94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91.599900000000005</v>
      </c>
      <c r="R4" s="495">
        <v>3.3E-3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3663.9960000000001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360.96600000000126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360.96600000000126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0.10928329442966049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2.4890856867747668E-2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19.243676470588237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100.75989000000001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99.843891000000013</v>
      </c>
      <c r="W20" s="134"/>
    </row>
    <row r="21" spans="1:23" x14ac:dyDescent="0.25">
      <c r="O21" s="81">
        <v>1.08</v>
      </c>
      <c r="P21" s="81">
        <f t="shared" si="0"/>
        <v>98.927892000000014</v>
      </c>
      <c r="W21" s="134"/>
    </row>
    <row r="22" spans="1:23" x14ac:dyDescent="0.25">
      <c r="O22" s="81">
        <v>1.07</v>
      </c>
      <c r="P22" s="81">
        <f t="shared" si="0"/>
        <v>98.011893000000015</v>
      </c>
      <c r="W22" s="134"/>
    </row>
    <row r="23" spans="1:23" x14ac:dyDescent="0.25">
      <c r="O23" s="81">
        <v>1.06</v>
      </c>
      <c r="P23" s="81">
        <f t="shared" si="0"/>
        <v>97.095894000000015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96.179895000000016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95.263896000000003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94.347897000000003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93.431898000000004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92.515899000000005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91.599900000000005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90.683901000000006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89.767902000000007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88.851903000000007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87.935904000000008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87.019904999999994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86.103905999999995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85.18790700000001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84.27190800000001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83.355909000000011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82.439910000000012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4" priority="25">
      <formula>F47&gt;0</formula>
    </cfRule>
    <cfRule type="expression" dxfId="943" priority="26">
      <formula>F47&lt;0</formula>
    </cfRule>
  </conditionalFormatting>
  <conditionalFormatting sqref="Q7">
    <cfRule type="expression" dxfId="942" priority="23">
      <formula>Q7&gt;0</formula>
    </cfRule>
    <cfRule type="expression" dxfId="941" priority="24">
      <formula>Q7&lt;0</formula>
    </cfRule>
  </conditionalFormatting>
  <conditionalFormatting sqref="Q8">
    <cfRule type="expression" dxfId="940" priority="21">
      <formula>Q8&gt;0</formula>
    </cfRule>
    <cfRule type="expression" dxfId="939" priority="22">
      <formula>Q8&lt;0</formula>
    </cfRule>
  </conditionalFormatting>
  <conditionalFormatting sqref="F25:F29 F34:F46">
    <cfRule type="expression" dxfId="938" priority="19">
      <formula>F25&gt;0</formula>
    </cfRule>
    <cfRule type="expression" dxfId="937" priority="20">
      <formula>F25&lt;0</formula>
    </cfRule>
  </conditionalFormatting>
  <conditionalFormatting sqref="H25:H29 H34:H46">
    <cfRule type="expression" dxfId="936" priority="17">
      <formula>H25&gt;0</formula>
    </cfRule>
    <cfRule type="expression" dxfId="935" priority="18">
      <formula>H25&lt;0</formula>
    </cfRule>
  </conditionalFormatting>
  <conditionalFormatting sqref="F89:F110">
    <cfRule type="expression" dxfId="934" priority="15">
      <formula>F89&gt;0</formula>
    </cfRule>
    <cfRule type="expression" dxfId="933" priority="16">
      <formula>F89&lt;0</formula>
    </cfRule>
  </conditionalFormatting>
  <conditionalFormatting sqref="H89:H110">
    <cfRule type="expression" dxfId="932" priority="13">
      <formula>H89&gt;0</formula>
    </cfRule>
    <cfRule type="expression" dxfId="931" priority="14">
      <formula>H89&lt;0</formula>
    </cfRule>
  </conditionalFormatting>
  <conditionalFormatting sqref="Q10">
    <cfRule type="expression" dxfId="930" priority="11">
      <formula>Q10&gt;0</formula>
    </cfRule>
    <cfRule type="expression" dxfId="929" priority="12">
      <formula>Q10&lt;0</formula>
    </cfRule>
  </conditionalFormatting>
  <conditionalFormatting sqref="J25:J32 J34:J38">
    <cfRule type="expression" dxfId="928" priority="9">
      <formula>J25&gt;0</formula>
    </cfRule>
    <cfRule type="expression" dxfId="927" priority="10">
      <formula>J25&lt;0</formula>
    </cfRule>
  </conditionalFormatting>
  <conditionalFormatting sqref="K25:K30">
    <cfRule type="expression" dxfId="926" priority="7">
      <formula>K25&gt;0</formula>
    </cfRule>
    <cfRule type="expression" dxfId="925" priority="8">
      <formula>K25&lt;0</formula>
    </cfRule>
  </conditionalFormatting>
  <conditionalFormatting sqref="L25:L38">
    <cfRule type="expression" dxfId="924" priority="5">
      <formula>L25&gt;0</formula>
    </cfRule>
    <cfRule type="expression" dxfId="923" priority="6">
      <formula>L25&lt;0</formula>
    </cfRule>
  </conditionalFormatting>
  <conditionalFormatting sqref="F30:F33">
    <cfRule type="expression" dxfId="922" priority="3">
      <formula>F30&gt;0</formula>
    </cfRule>
    <cfRule type="expression" dxfId="921" priority="4">
      <formula>F30&lt;0</formula>
    </cfRule>
  </conditionalFormatting>
  <conditionalFormatting sqref="H30:H33">
    <cfRule type="expression" dxfId="920" priority="1">
      <formula>H30&gt;0</formula>
    </cfRule>
    <cfRule type="expression" dxfId="91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72.059899999999999</v>
      </c>
      <c r="R4" s="495">
        <v>2.0999999999999999E-3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7205.99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729.30999999999949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269.98999999999978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3.8925893886966517E-2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17.640122399020807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79.265889999999999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78.545291000000006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77.824691999999999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77.104093000000006</v>
      </c>
      <c r="Q20" s="2"/>
      <c r="W20" s="134"/>
    </row>
    <row r="21" spans="1:23" x14ac:dyDescent="0.25">
      <c r="O21" s="81">
        <v>1.06</v>
      </c>
      <c r="P21" s="81">
        <f t="shared" si="0"/>
        <v>76.383493999999999</v>
      </c>
      <c r="Q21" s="2"/>
      <c r="W21" s="134"/>
    </row>
    <row r="22" spans="1:23" x14ac:dyDescent="0.25">
      <c r="O22" s="81">
        <v>1.05</v>
      </c>
      <c r="P22" s="81">
        <f t="shared" si="0"/>
        <v>75.662895000000006</v>
      </c>
      <c r="Q22" s="2"/>
      <c r="W22" s="134"/>
    </row>
    <row r="23" spans="1:23" x14ac:dyDescent="0.25">
      <c r="O23" s="81">
        <v>1.04</v>
      </c>
      <c r="P23" s="81">
        <f t="shared" si="0"/>
        <v>74.942295999999999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74.221697000000006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73.501097999999999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72.780499000000006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72.059899999999999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71.339300999999992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70.618701999999999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69.898102999999992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69.177503999999999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68.456904999999992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67.736305999999999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67.015707000000006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66.295107999999999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65.574509000000006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64.853909999999999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18" priority="29">
      <formula>F25&gt;0</formula>
    </cfRule>
    <cfRule type="expression" dxfId="917" priority="30">
      <formula>F25&lt;0</formula>
    </cfRule>
  </conditionalFormatting>
  <conditionalFormatting sqref="Q7">
    <cfRule type="expression" dxfId="916" priority="27">
      <formula>Q7&gt;0</formula>
    </cfRule>
    <cfRule type="expression" dxfId="915" priority="28">
      <formula>Q7&lt;0</formula>
    </cfRule>
  </conditionalFormatting>
  <conditionalFormatting sqref="Q8">
    <cfRule type="expression" dxfId="914" priority="25">
      <formula>Q8&gt;0</formula>
    </cfRule>
    <cfRule type="expression" dxfId="913" priority="26">
      <formula>Q8&lt;0</formula>
    </cfRule>
  </conditionalFormatting>
  <conditionalFormatting sqref="F25:F43 F49 F51:F58">
    <cfRule type="expression" dxfId="912" priority="23">
      <formula>F25&gt;0</formula>
    </cfRule>
    <cfRule type="expression" dxfId="911" priority="24">
      <formula>F25&lt;0</formula>
    </cfRule>
  </conditionalFormatting>
  <conditionalFormatting sqref="H25:H43 H49 H51:H58">
    <cfRule type="expression" dxfId="910" priority="21">
      <formula>H25&gt;0</formula>
    </cfRule>
    <cfRule type="expression" dxfId="909" priority="22">
      <formula>H25&lt;0</formula>
    </cfRule>
  </conditionalFormatting>
  <conditionalFormatting sqref="F89:F110">
    <cfRule type="expression" dxfId="908" priority="19">
      <formula>F89&gt;0</formula>
    </cfRule>
    <cfRule type="expression" dxfId="907" priority="20">
      <formula>F89&lt;0</formula>
    </cfRule>
  </conditionalFormatting>
  <conditionalFormatting sqref="H89:H110">
    <cfRule type="expression" dxfId="906" priority="17">
      <formula>H89&gt;0</formula>
    </cfRule>
    <cfRule type="expression" dxfId="905" priority="18">
      <formula>H89&lt;0</formula>
    </cfRule>
  </conditionalFormatting>
  <conditionalFormatting sqref="Q10">
    <cfRule type="expression" dxfId="904" priority="15">
      <formula>Q10&gt;0</formula>
    </cfRule>
    <cfRule type="expression" dxfId="903" priority="16">
      <formula>Q10&lt;0</formula>
    </cfRule>
  </conditionalFormatting>
  <conditionalFormatting sqref="J36:J38">
    <cfRule type="expression" dxfId="902" priority="13">
      <formula>J36&gt;0</formula>
    </cfRule>
    <cfRule type="expression" dxfId="901" priority="14">
      <formula>J36&lt;0</formula>
    </cfRule>
  </conditionalFormatting>
  <conditionalFormatting sqref="K36:K38">
    <cfRule type="expression" dxfId="900" priority="11">
      <formula>K36&gt;0</formula>
    </cfRule>
    <cfRule type="expression" dxfId="899" priority="12">
      <formula>K36&lt;0</formula>
    </cfRule>
  </conditionalFormatting>
  <conditionalFormatting sqref="L25:L38">
    <cfRule type="expression" dxfId="898" priority="9">
      <formula>L25&gt;0</formula>
    </cfRule>
    <cfRule type="expression" dxfId="897" priority="10">
      <formula>L25&lt;0</formula>
    </cfRule>
  </conditionalFormatting>
  <conditionalFormatting sqref="F44:F48">
    <cfRule type="expression" dxfId="896" priority="7">
      <formula>F44&gt;0</formula>
    </cfRule>
    <cfRule type="expression" dxfId="895" priority="8">
      <formula>F44&lt;0</formula>
    </cfRule>
  </conditionalFormatting>
  <conditionalFormatting sqref="H44:H48">
    <cfRule type="expression" dxfId="894" priority="5">
      <formula>H44&gt;0</formula>
    </cfRule>
    <cfRule type="expression" dxfId="893" priority="6">
      <formula>H44&lt;0</formula>
    </cfRule>
  </conditionalFormatting>
  <conditionalFormatting sqref="F50">
    <cfRule type="expression" dxfId="892" priority="3">
      <formula>F50&gt;0</formula>
    </cfRule>
    <cfRule type="expression" dxfId="891" priority="4">
      <formula>F50&lt;0</formula>
    </cfRule>
  </conditionalFormatting>
  <conditionalFormatting sqref="H50">
    <cfRule type="expression" dxfId="890" priority="1">
      <formula>H50&gt;0</formula>
    </cfRule>
    <cfRule type="expression" dxfId="889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174</v>
      </c>
      <c r="AJ2">
        <f>$Q$2*$Q$4</f>
        <v>9314</v>
      </c>
      <c r="AK2">
        <f ca="1">AJ2*EXP(-$X$2 * AI2/365.25)</f>
        <v>15580.428830373819</v>
      </c>
      <c r="AM2" s="2">
        <f>Q10</f>
        <v>0</v>
      </c>
      <c r="AO2">
        <f ca="1" xml:space="preserve"> (SUM(AB:AB) - SUM(AE:AE) - SUM(AH:AH) - SUM(AK:AK))/SUM(AB:AB)</f>
        <v>-0.10585422329034873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31.266625000000005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174</v>
      </c>
      <c r="AJ3">
        <f t="shared" ref="AJ3:AJ17" si="11">$Q$2*$Q$4</f>
        <v>9314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23.285</v>
      </c>
      <c r="R4" s="495">
        <v>3.3500000000000002E-2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174</v>
      </c>
      <c r="AJ4">
        <f t="shared" si="11"/>
        <v>9314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9314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174</v>
      </c>
      <c r="AJ5">
        <f t="shared" si="11"/>
        <v>9314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>H6*I6-J6</f>
        <v>4975.9399999999996</v>
      </c>
      <c r="L6" s="4"/>
      <c r="M6" s="4"/>
      <c r="O6" s="11" t="s">
        <v>64</v>
      </c>
      <c r="Q6" s="2">
        <f>Q3*Q2</f>
        <v>12506.650000000001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174</v>
      </c>
      <c r="AJ6">
        <f t="shared" si="11"/>
        <v>9314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-3192.6500000000015</v>
      </c>
      <c r="R7">
        <v>400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174</v>
      </c>
      <c r="AJ7">
        <f t="shared" si="11"/>
        <v>9314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-3192.6500000000015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174</v>
      </c>
      <c r="AJ8">
        <f t="shared" si="11"/>
        <v>9314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-0.25527619306528937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174</v>
      </c>
      <c r="AJ9">
        <f t="shared" si="11"/>
        <v>9314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174</v>
      </c>
      <c r="AJ10">
        <f t="shared" si="11"/>
        <v>9314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4.4663946746832724E-2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174</v>
      </c>
      <c r="AJ11">
        <f t="shared" si="11"/>
        <v>9314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1121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174</v>
      </c>
      <c r="AJ12">
        <f t="shared" si="11"/>
        <v>9314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3"/>
        <v>2327</v>
      </c>
      <c r="H13" s="70"/>
      <c r="O13" s="11" t="s">
        <v>975</v>
      </c>
      <c r="Q13">
        <f>Q4/(1.65+1.75)*2</f>
        <v>13.697058823529412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174</v>
      </c>
      <c r="AJ13">
        <f t="shared" si="11"/>
        <v>9314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3"/>
        <v>2208</v>
      </c>
      <c r="G14" s="4"/>
      <c r="H14" s="70"/>
      <c r="O14" s="11" t="s">
        <v>1113</v>
      </c>
      <c r="Q14" s="822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174</v>
      </c>
      <c r="AJ14">
        <f t="shared" si="11"/>
        <v>9314</v>
      </c>
    </row>
    <row r="15" spans="1:41" x14ac:dyDescent="0.25">
      <c r="C15" s="4"/>
      <c r="D15" s="3"/>
      <c r="E15" s="3"/>
      <c r="F15" s="3"/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174</v>
      </c>
      <c r="AJ15">
        <f t="shared" si="11"/>
        <v>9314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174</v>
      </c>
      <c r="AJ16">
        <f t="shared" si="11"/>
        <v>9314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174</v>
      </c>
      <c r="AJ17">
        <f t="shared" si="11"/>
        <v>9314</v>
      </c>
      <c r="AM17" s="2"/>
    </row>
    <row r="18" spans="1:39" ht="20.25" thickBot="1" x14ac:dyDescent="0.35">
      <c r="A18" s="31" t="s">
        <v>81</v>
      </c>
      <c r="B18" s="14"/>
      <c r="C18" s="14">
        <f>SUM(C2:C15)</f>
        <v>1097</v>
      </c>
      <c r="D18" s="18"/>
      <c r="E18" s="18"/>
      <c r="F18" s="18">
        <f>SUM(F2:F15)</f>
        <v>29517.7</v>
      </c>
      <c r="G18" s="14"/>
      <c r="H18" s="71">
        <f>SUM(H2:H6)</f>
        <v>697</v>
      </c>
      <c r="I18" s="18"/>
      <c r="J18" s="18"/>
      <c r="K18" s="18">
        <f>SUM(K2:K6)</f>
        <v>16855.05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697</v>
      </c>
      <c r="D19" s="343"/>
      <c r="E19" s="343"/>
      <c r="F19" s="344">
        <f>SumByColor($A$19,F2:F17)</f>
        <v>15875</v>
      </c>
      <c r="G19" s="343"/>
      <c r="H19" s="343">
        <f>SumByColor($A$19,H2:H17)</f>
        <v>697</v>
      </c>
      <c r="I19" s="343"/>
      <c r="J19" s="343"/>
      <c r="K19" s="344">
        <f>SumByColor($A$19,K2:K17)</f>
        <v>16855</v>
      </c>
      <c r="L19" s="343"/>
      <c r="M19" s="344">
        <f>SumByColor($A$19,M2:M17)</f>
        <v>156</v>
      </c>
      <c r="O19" s="81">
        <v>1.1000000000000001</v>
      </c>
      <c r="P19" s="81">
        <f>O19*$Q$4</f>
        <v>25.613500000000002</v>
      </c>
      <c r="W19" s="134"/>
    </row>
    <row r="20" spans="1:39" x14ac:dyDescent="0.25">
      <c r="O20" s="81">
        <v>1.0900000000000001</v>
      </c>
      <c r="P20" s="81">
        <f t="shared" ref="P20:P39" si="14">O20*$Q$4</f>
        <v>25.380650000000003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4"/>
        <v>25.1478</v>
      </c>
      <c r="W21" s="134"/>
    </row>
    <row r="22" spans="1:39" x14ac:dyDescent="0.25">
      <c r="O22" s="81">
        <v>1.07</v>
      </c>
      <c r="P22" s="81">
        <f t="shared" si="14"/>
        <v>24.914950000000001</v>
      </c>
      <c r="W22" s="134"/>
    </row>
    <row r="23" spans="1:39" x14ac:dyDescent="0.25">
      <c r="O23" s="81">
        <v>1.06</v>
      </c>
      <c r="P23" s="81">
        <f t="shared" si="14"/>
        <v>24.682100000000002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24.449250000000003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24.2164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23.983550000000001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23.750700000000002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23.517849999999999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23.285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23.052150000000001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22.819299999999998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22.586449999999999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22.3536</v>
      </c>
      <c r="W33" s="134"/>
    </row>
    <row r="34" spans="1:23" x14ac:dyDescent="0.25">
      <c r="B34" s="184">
        <v>43160</v>
      </c>
      <c r="C34" s="421">
        <v>600</v>
      </c>
      <c r="D34" s="838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88" t="s">
        <v>945</v>
      </c>
      <c r="L34" s="155"/>
      <c r="O34" s="81">
        <v>0.95</v>
      </c>
      <c r="P34" s="81">
        <f t="shared" si="14"/>
        <v>22.120749999999997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21.887899999999998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21.655050000000003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21.4222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21.189350000000001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38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20.956500000000002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38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:F50" si="36">C49*(E49-D49)</f>
        <v>-4008</v>
      </c>
      <c r="G49" s="39">
        <f t="shared" ref="G49:G50" si="37">D49*C49</f>
        <v>17484</v>
      </c>
      <c r="H49" s="222">
        <f t="shared" ref="H49:H50" si="38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A50">
        <v>400</v>
      </c>
      <c r="B50" s="184">
        <v>43272</v>
      </c>
      <c r="C50" s="425">
        <v>400</v>
      </c>
      <c r="D50" s="426">
        <v>31.2666</v>
      </c>
      <c r="E50" s="39">
        <v>23.29</v>
      </c>
      <c r="F50" s="39">
        <f t="shared" si="36"/>
        <v>-3190.6400000000003</v>
      </c>
      <c r="G50" s="39">
        <f t="shared" si="37"/>
        <v>12506.64</v>
      </c>
      <c r="H50" s="222">
        <f t="shared" si="38"/>
        <v>-0.25511568254942979</v>
      </c>
      <c r="I50" s="193" t="s">
        <v>1145</v>
      </c>
      <c r="J50" s="39"/>
      <c r="K50" s="39"/>
      <c r="L50" s="39">
        <v>13.7</v>
      </c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88" priority="21">
      <formula>F25&gt;0</formula>
    </cfRule>
    <cfRule type="expression" dxfId="887" priority="22">
      <formula>F25&lt;0</formula>
    </cfRule>
  </conditionalFormatting>
  <conditionalFormatting sqref="Q7">
    <cfRule type="expression" dxfId="886" priority="19">
      <formula>Q7&gt;0</formula>
    </cfRule>
    <cfRule type="expression" dxfId="885" priority="20">
      <formula>Q7&lt;0</formula>
    </cfRule>
  </conditionalFormatting>
  <conditionalFormatting sqref="Q8">
    <cfRule type="expression" dxfId="884" priority="17">
      <formula>Q8&gt;0</formula>
    </cfRule>
    <cfRule type="expression" dxfId="883" priority="18">
      <formula>Q8&lt;0</formula>
    </cfRule>
  </conditionalFormatting>
  <conditionalFormatting sqref="F89:F110">
    <cfRule type="expression" dxfId="882" priority="11">
      <formula>F89&gt;0</formula>
    </cfRule>
    <cfRule type="expression" dxfId="881" priority="12">
      <formula>F89&lt;0</formula>
    </cfRule>
  </conditionalFormatting>
  <conditionalFormatting sqref="H89:H110">
    <cfRule type="expression" dxfId="880" priority="9">
      <formula>H89&gt;0</formula>
    </cfRule>
    <cfRule type="expression" dxfId="879" priority="10">
      <formula>H89&lt;0</formula>
    </cfRule>
  </conditionalFormatting>
  <conditionalFormatting sqref="Q10">
    <cfRule type="expression" dxfId="878" priority="7">
      <formula>Q10&gt;0</formula>
    </cfRule>
    <cfRule type="expression" dxfId="877" priority="8">
      <formula>Q10&lt;0</formula>
    </cfRule>
  </conditionalFormatting>
  <conditionalFormatting sqref="J25:J38">
    <cfRule type="expression" dxfId="876" priority="5">
      <formula>J25&gt;0</formula>
    </cfRule>
    <cfRule type="expression" dxfId="875" priority="6">
      <formula>J25&lt;0</formula>
    </cfRule>
  </conditionalFormatting>
  <conditionalFormatting sqref="K25:K38">
    <cfRule type="expression" dxfId="874" priority="3">
      <formula>K25&gt;0</formula>
    </cfRule>
    <cfRule type="expression" dxfId="873" priority="4">
      <formula>K25&lt;0</formula>
    </cfRule>
  </conditionalFormatting>
  <conditionalFormatting sqref="L25:L38">
    <cfRule type="expression" dxfId="872" priority="1">
      <formula>L25&gt;0</formula>
    </cfRule>
    <cfRule type="expression" dxfId="8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59.44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59.44</v>
      </c>
      <c r="R4" s="475">
        <v>8.3000000000000001E-3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65.384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64.789600000000007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64.1952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63.6008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63.006399999999999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62.411999999999999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61.817599999999999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61.223199999999999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60.628799999999998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60.034399999999998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59.44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58.845599999999997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58.251199999999997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57.656799999999997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57.062399999999997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56.467999999999996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55.873599999999996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55.279200000000003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54.684800000000003</v>
      </c>
    </row>
    <row r="44" spans="1:32" x14ac:dyDescent="0.25">
      <c r="N44" s="4"/>
      <c r="O44" s="81">
        <v>0.91</v>
      </c>
      <c r="P44" s="81">
        <f t="shared" si="0"/>
        <v>54.090400000000002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53.496000000000002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70" priority="137">
      <formula>F30&gt;0</formula>
    </cfRule>
    <cfRule type="expression" dxfId="869" priority="138">
      <formula>F30&lt;0</formula>
    </cfRule>
  </conditionalFormatting>
  <conditionalFormatting sqref="H47:H58">
    <cfRule type="expression" dxfId="868" priority="129">
      <formula>H47&gt;0</formula>
    </cfRule>
    <cfRule type="expression" dxfId="867" priority="130">
      <formula>H47&lt;0</formula>
    </cfRule>
  </conditionalFormatting>
  <conditionalFormatting sqref="H59">
    <cfRule type="expression" dxfId="866" priority="119">
      <formula>H59&gt;0</formula>
    </cfRule>
    <cfRule type="expression" dxfId="865" priority="120">
      <formula>H59&lt;0</formula>
    </cfRule>
  </conditionalFormatting>
  <conditionalFormatting sqref="H60">
    <cfRule type="expression" dxfId="864" priority="115">
      <formula>H60&gt;0</formula>
    </cfRule>
    <cfRule type="expression" dxfId="863" priority="116">
      <formula>H60&lt;0</formula>
    </cfRule>
  </conditionalFormatting>
  <conditionalFormatting sqref="H61:H66">
    <cfRule type="expression" dxfId="862" priority="111">
      <formula>H61&gt;0</formula>
    </cfRule>
    <cfRule type="expression" dxfId="861" priority="112">
      <formula>H61&lt;0</formula>
    </cfRule>
  </conditionalFormatting>
  <conditionalFormatting sqref="Q8">
    <cfRule type="expression" dxfId="860" priority="95">
      <formula>Q8&gt;0</formula>
    </cfRule>
    <cfRule type="expression" dxfId="859" priority="96">
      <formula>Q8&lt;0</formula>
    </cfRule>
  </conditionalFormatting>
  <conditionalFormatting sqref="Q7">
    <cfRule type="expression" dxfId="858" priority="97">
      <formula>Q7&gt;0</formula>
    </cfRule>
    <cfRule type="expression" dxfId="857" priority="98">
      <formula>Q7&lt;0</formula>
    </cfRule>
  </conditionalFormatting>
  <conditionalFormatting sqref="F178 H178">
    <cfRule type="expression" dxfId="856" priority="93">
      <formula>F178&gt;0</formula>
    </cfRule>
    <cfRule type="expression" dxfId="855" priority="94">
      <formula>F178&lt;0</formula>
    </cfRule>
  </conditionalFormatting>
  <conditionalFormatting sqref="Q10">
    <cfRule type="expression" dxfId="854" priority="87">
      <formula>Q10&gt;0</formula>
    </cfRule>
    <cfRule type="expression" dxfId="853" priority="88">
      <formula>Q10&lt;0</formula>
    </cfRule>
  </conditionalFormatting>
  <conditionalFormatting sqref="Q9">
    <cfRule type="expression" dxfId="852" priority="81">
      <formula>Q9&gt;0</formula>
    </cfRule>
    <cfRule type="expression" dxfId="851" priority="82">
      <formula>Q9&lt;0</formula>
    </cfRule>
  </conditionalFormatting>
  <conditionalFormatting sqref="F201:F248">
    <cfRule type="expression" dxfId="850" priority="41">
      <formula>F201&gt;0</formula>
    </cfRule>
    <cfRule type="expression" dxfId="849" priority="42">
      <formula>F201&lt;0</formula>
    </cfRule>
  </conditionalFormatting>
  <conditionalFormatting sqref="H201:H248">
    <cfRule type="expression" dxfId="848" priority="39">
      <formula>H201&gt;0</formula>
    </cfRule>
    <cfRule type="expression" dxfId="847" priority="40">
      <formula>H201&lt;0</formula>
    </cfRule>
  </conditionalFormatting>
  <conditionalFormatting sqref="J208">
    <cfRule type="expression" dxfId="846" priority="37">
      <formula>J208&gt;0</formula>
    </cfRule>
    <cfRule type="expression" dxfId="845" priority="38">
      <formula>J208&lt;0</formula>
    </cfRule>
  </conditionalFormatting>
  <conditionalFormatting sqref="J214:J215">
    <cfRule type="expression" dxfId="844" priority="35">
      <formula>J214&gt;0</formula>
    </cfRule>
    <cfRule type="expression" dxfId="843" priority="36">
      <formula>J214&lt;0</formula>
    </cfRule>
  </conditionalFormatting>
  <conditionalFormatting sqref="J216">
    <cfRule type="expression" dxfId="842" priority="33">
      <formula>J216&gt;0</formula>
    </cfRule>
    <cfRule type="expression" dxfId="841" priority="34">
      <formula>J216&lt;0</formula>
    </cfRule>
  </conditionalFormatting>
  <conditionalFormatting sqref="J217:J219 J221:J224">
    <cfRule type="expression" dxfId="840" priority="31">
      <formula>J217&gt;0</formula>
    </cfRule>
    <cfRule type="expression" dxfId="839" priority="32">
      <formula>J217&lt;0</formula>
    </cfRule>
  </conditionalFormatting>
  <conditionalFormatting sqref="K208">
    <cfRule type="expression" dxfId="838" priority="29">
      <formula>K208&gt;0</formula>
    </cfRule>
    <cfRule type="expression" dxfId="837" priority="30">
      <formula>K208&lt;0</formula>
    </cfRule>
  </conditionalFormatting>
  <conditionalFormatting sqref="K214:K215">
    <cfRule type="expression" dxfId="836" priority="27">
      <formula>K214&gt;0</formula>
    </cfRule>
    <cfRule type="expression" dxfId="835" priority="28">
      <formula>K214&lt;0</formula>
    </cfRule>
  </conditionalFormatting>
  <conditionalFormatting sqref="K216">
    <cfRule type="expression" dxfId="834" priority="25">
      <formula>K216&gt;0</formula>
    </cfRule>
    <cfRule type="expression" dxfId="833" priority="26">
      <formula>K216&lt;0</formula>
    </cfRule>
  </conditionalFormatting>
  <conditionalFormatting sqref="K217:K224">
    <cfRule type="expression" dxfId="832" priority="23">
      <formula>K217&gt;0</formula>
    </cfRule>
    <cfRule type="expression" dxfId="831" priority="24">
      <formula>K217&lt;0</formula>
    </cfRule>
  </conditionalFormatting>
  <conditionalFormatting sqref="L208">
    <cfRule type="expression" dxfId="830" priority="21">
      <formula>L208&gt;0</formula>
    </cfRule>
    <cfRule type="expression" dxfId="829" priority="22">
      <formula>L208&lt;0</formula>
    </cfRule>
  </conditionalFormatting>
  <conditionalFormatting sqref="L214:L215">
    <cfRule type="expression" dxfId="828" priority="19">
      <formula>L214&gt;0</formula>
    </cfRule>
    <cfRule type="expression" dxfId="827" priority="20">
      <formula>L214&lt;0</formula>
    </cfRule>
  </conditionalFormatting>
  <conditionalFormatting sqref="L216">
    <cfRule type="expression" dxfId="826" priority="17">
      <formula>L216&gt;0</formula>
    </cfRule>
    <cfRule type="expression" dxfId="825" priority="18">
      <formula>L216&lt;0</formula>
    </cfRule>
  </conditionalFormatting>
  <conditionalFormatting sqref="L217:L224">
    <cfRule type="expression" dxfId="824" priority="15">
      <formula>L217&gt;0</formula>
    </cfRule>
    <cfRule type="expression" dxfId="823" priority="16">
      <formula>L217&lt;0</formula>
    </cfRule>
  </conditionalFormatting>
  <conditionalFormatting sqref="K225">
    <cfRule type="expression" dxfId="822" priority="13">
      <formula>K225&gt;0</formula>
    </cfRule>
    <cfRule type="expression" dxfId="821" priority="14">
      <formula>K225&lt;0</formula>
    </cfRule>
  </conditionalFormatting>
  <conditionalFormatting sqref="L225:L232">
    <cfRule type="expression" dxfId="820" priority="11">
      <formula>L225&gt;0</formula>
    </cfRule>
    <cfRule type="expression" dxfId="819" priority="12">
      <formula>L225&lt;0</formula>
    </cfRule>
  </conditionalFormatting>
  <conditionalFormatting sqref="K226">
    <cfRule type="expression" dxfId="818" priority="9">
      <formula>K226&gt;0</formula>
    </cfRule>
    <cfRule type="expression" dxfId="817" priority="10">
      <formula>K226&lt;0</formula>
    </cfRule>
  </conditionalFormatting>
  <conditionalFormatting sqref="K227">
    <cfRule type="expression" dxfId="816" priority="7">
      <formula>K227&gt;0</formula>
    </cfRule>
    <cfRule type="expression" dxfId="815" priority="8">
      <formula>K227&lt;0</formula>
    </cfRule>
  </conditionalFormatting>
  <conditionalFormatting sqref="K228:K248">
    <cfRule type="expression" dxfId="814" priority="5">
      <formula>K228&gt;0</formula>
    </cfRule>
    <cfRule type="expression" dxfId="813" priority="6">
      <formula>K228&lt;0</formula>
    </cfRule>
  </conditionalFormatting>
  <conditionalFormatting sqref="L233:L237">
    <cfRule type="expression" dxfId="812" priority="3">
      <formula>L233&gt;0</formula>
    </cfRule>
    <cfRule type="expression" dxfId="811" priority="4">
      <formula>L233&lt;0</formula>
    </cfRule>
  </conditionalFormatting>
  <conditionalFormatting sqref="L238:L243">
    <cfRule type="expression" dxfId="810" priority="1">
      <formula>L238&gt;0</formula>
    </cfRule>
    <cfRule type="expression" dxfId="80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52.87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52.87</v>
      </c>
      <c r="R4" s="490">
        <v>-2.4E-2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58.157000000000004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57.628300000000003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57.099600000000002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56.570900000000002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56.042200000000001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55.513500000000001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54.9848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54.456099999999999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53.927399999999999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53.398699999999998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52.87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52.341299999999997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51.812599999999996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51.283899999999996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50.755199999999995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50.226499999999994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49.697799999999994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49.1691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48.6404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48.111699999999999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47.582999999999998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8" priority="11">
      <formula>F27&gt;0</formula>
    </cfRule>
    <cfRule type="expression" dxfId="807" priority="12">
      <formula>F27&lt;0</formula>
    </cfRule>
  </conditionalFormatting>
  <conditionalFormatting sqref="H27:H29">
    <cfRule type="expression" dxfId="806" priority="9">
      <formula>H27&gt;0</formula>
    </cfRule>
    <cfRule type="expression" dxfId="805" priority="10">
      <formula>H27&lt;0</formula>
    </cfRule>
  </conditionalFormatting>
  <conditionalFormatting sqref="F23:F26">
    <cfRule type="expression" dxfId="804" priority="7">
      <formula>F23&gt;0</formula>
    </cfRule>
    <cfRule type="expression" dxfId="803" priority="8">
      <formula>F23&lt;0</formula>
    </cfRule>
  </conditionalFormatting>
  <conditionalFormatting sqref="H23:H26">
    <cfRule type="expression" dxfId="802" priority="5">
      <formula>H23&gt;0</formula>
    </cfRule>
    <cfRule type="expression" dxfId="801" priority="6">
      <formula>H23&lt;0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52.19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52.19</v>
      </c>
      <c r="R4" s="490">
        <v>-2.3800000000000002E-2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57.408999999999999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56.887100000000004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56.365200000000002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55.843299999999999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55.321399999999997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54.799500000000002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54.2776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53.755699999999997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53.233799999999995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52.7119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52.19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51.668099999999995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51.1462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50.624299999999998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50.102399999999996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49.580499999999994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49.058599999999998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48.536700000000003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48.014800000000001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47.492899999999999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46.970999999999997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6" priority="7">
      <formula>F21&gt;0</formula>
    </cfRule>
    <cfRule type="expression" dxfId="795" priority="8">
      <formula>F21&lt;0</formula>
    </cfRule>
  </conditionalFormatting>
  <conditionalFormatting sqref="F22">
    <cfRule type="expression" dxfId="794" priority="5">
      <formula>F22&gt;0</formula>
    </cfRule>
    <cfRule type="expression" dxfId="793" priority="6">
      <formula>F22&lt;0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conditionalFormatting sqref="Q7">
    <cfRule type="expression" dxfId="790" priority="3">
      <formula>Q7&gt;0</formula>
    </cfRule>
    <cfRule type="expression" dxfId="78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61.71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61.71</v>
      </c>
      <c r="R4" s="475">
        <v>-1.4800000000000001E-2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67.881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67.263900000000007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66.646799999999999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66.029700000000005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65.412599999999998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64.795500000000004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64.178399999999996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63.561300000000003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62.944200000000002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62.327100000000002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61.71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61.0929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60.4758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59.858699999999999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59.241599999999998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58.624499999999998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58.007399999999997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57.390300000000003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56.773200000000003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56.156100000000002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55.539000000000001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8" priority="17">
      <formula>F38&gt;0</formula>
    </cfRule>
    <cfRule type="expression" dxfId="787" priority="18">
      <formula>F38&lt;0</formula>
    </cfRule>
  </conditionalFormatting>
  <conditionalFormatting sqref="H38:H72">
    <cfRule type="expression" dxfId="786" priority="9">
      <formula>H38&gt;0</formula>
    </cfRule>
    <cfRule type="expression" dxfId="785" priority="10">
      <formula>H38&lt;0</formula>
    </cfRule>
  </conditionalFormatting>
  <conditionalFormatting sqref="F21:F37">
    <cfRule type="expression" dxfId="784" priority="7">
      <formula>F21&gt;0</formula>
    </cfRule>
    <cfRule type="expression" dxfId="783" priority="8">
      <formula>F21&lt;0</formula>
    </cfRule>
  </conditionalFormatting>
  <conditionalFormatting sqref="H21:H37">
    <cfRule type="expression" dxfId="782" priority="5">
      <formula>H21&gt;0</formula>
    </cfRule>
    <cfRule type="expression" dxfId="781" priority="6">
      <formula>H21&lt;0</formula>
    </cfRule>
  </conditionalFormatting>
  <conditionalFormatting sqref="Q8">
    <cfRule type="expression" dxfId="780" priority="1">
      <formula>Q8&gt;0</formula>
    </cfRule>
    <cfRule type="expression" dxfId="779" priority="2">
      <formula>Q8&lt;0</formula>
    </cfRule>
  </conditionalFormatting>
  <conditionalFormatting sqref="Q7">
    <cfRule type="expression" dxfId="778" priority="3">
      <formula>Q7&gt;0</formula>
    </cfRule>
    <cfRule type="expression" dxfId="77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143.1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143.1</v>
      </c>
      <c r="R4" s="490">
        <v>-1.9E-3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157.41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155.97900000000001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154.548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153.11699999999999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151.68600000000001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150.255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148.82400000000001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147.393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145.96199999999999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144.53100000000001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143.1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141.66899999999998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140.238</v>
      </c>
      <c r="Q59" s="81"/>
      <c r="R59"/>
    </row>
    <row r="60" spans="1:21" x14ac:dyDescent="0.25">
      <c r="O60" s="81">
        <v>0.97</v>
      </c>
      <c r="P60" s="81">
        <f t="shared" si="1"/>
        <v>138.80699999999999</v>
      </c>
      <c r="Q60" s="81"/>
      <c r="R60"/>
    </row>
    <row r="61" spans="1:21" x14ac:dyDescent="0.25">
      <c r="O61" s="81">
        <v>0.96</v>
      </c>
      <c r="P61" s="81">
        <f t="shared" si="1"/>
        <v>137.37599999999998</v>
      </c>
      <c r="Q61" s="81"/>
      <c r="R61"/>
    </row>
    <row r="62" spans="1:21" x14ac:dyDescent="0.25">
      <c r="O62" s="81">
        <v>0.95</v>
      </c>
      <c r="P62" s="81">
        <f t="shared" si="1"/>
        <v>135.94499999999999</v>
      </c>
      <c r="Q62" s="81"/>
      <c r="R62"/>
    </row>
    <row r="63" spans="1:21" x14ac:dyDescent="0.25">
      <c r="O63" s="81">
        <v>0.94</v>
      </c>
      <c r="P63" s="81">
        <f t="shared" si="1"/>
        <v>134.51399999999998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133.083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131.65199999999999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130.221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128.79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6" priority="11">
      <formula>F24&gt;0</formula>
    </cfRule>
    <cfRule type="expression" dxfId="775" priority="12">
      <formula>F24&lt;0</formula>
    </cfRule>
  </conditionalFormatting>
  <conditionalFormatting sqref="H27:H30">
    <cfRule type="expression" dxfId="774" priority="9">
      <formula>H27&gt;0</formula>
    </cfRule>
    <cfRule type="expression" dxfId="773" priority="10">
      <formula>H27&lt;0</formula>
    </cfRule>
  </conditionalFormatting>
  <conditionalFormatting sqref="F25">
    <cfRule type="expression" dxfId="772" priority="7">
      <formula>F25&gt;0</formula>
    </cfRule>
    <cfRule type="expression" dxfId="771" priority="8">
      <formula>F25&lt;0</formula>
    </cfRule>
  </conditionalFormatting>
  <conditionalFormatting sqref="H24:H26">
    <cfRule type="expression" dxfId="770" priority="5">
      <formula>H24&gt;0</formula>
    </cfRule>
    <cfRule type="expression" dxfId="769" priority="6">
      <formula>H24&lt;0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conditionalFormatting sqref="Q8">
    <cfRule type="expression" dxfId="766" priority="1">
      <formula>Q8&gt;0</formula>
    </cfRule>
    <cfRule type="expression" dxfId="76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51.9</v>
      </c>
      <c r="R4" s="491">
        <v>-2.06E-2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56.571000000000005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56.052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55.533000000000001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55.014000000000003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54.494999999999997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53.975999999999999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53.457000000000001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52.938000000000002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52.418999999999997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51.381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50.861999999999995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50.342999999999996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49.823999999999998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49.305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48.785999999999994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48.267000000000003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47.747999999999998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47.228999999999999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46.71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64" priority="17">
      <formula>F28&gt;0</formula>
    </cfRule>
    <cfRule type="expression" dxfId="763" priority="18">
      <formula>F28&lt;0</formula>
    </cfRule>
  </conditionalFormatting>
  <conditionalFormatting sqref="F28 F33:F35">
    <cfRule type="expression" dxfId="762" priority="19">
      <formula>F28&gt;0</formula>
    </cfRule>
    <cfRule type="expression" dxfId="761" priority="20">
      <formula>F28&lt;0</formula>
    </cfRule>
  </conditionalFormatting>
  <conditionalFormatting sqref="H28 H33:H35">
    <cfRule type="expression" dxfId="760" priority="15">
      <formula>H28&gt;0</formula>
    </cfRule>
    <cfRule type="expression" dxfId="759" priority="16">
      <formula>H28&lt;0</formula>
    </cfRule>
  </conditionalFormatting>
  <conditionalFormatting sqref="F21:F27">
    <cfRule type="expression" dxfId="758" priority="13">
      <formula>F21&gt;0</formula>
    </cfRule>
    <cfRule type="expression" dxfId="757" priority="14">
      <formula>F21&lt;0</formula>
    </cfRule>
  </conditionalFormatting>
  <conditionalFormatting sqref="H21:H27">
    <cfRule type="expression" dxfId="756" priority="11">
      <formula>H21&gt;0</formula>
    </cfRule>
    <cfRule type="expression" dxfId="755" priority="12">
      <formula>H21&lt;0</formula>
    </cfRule>
  </conditionalFormatting>
  <conditionalFormatting sqref="Q8">
    <cfRule type="expression" dxfId="754" priority="7">
      <formula>Q8&gt;0</formula>
    </cfRule>
    <cfRule type="expression" dxfId="753" priority="8">
      <formula>Q8&lt;0</formula>
    </cfRule>
  </conditionalFormatting>
  <conditionalFormatting sqref="Q7">
    <cfRule type="expression" dxfId="752" priority="9">
      <formula>Q7&gt;0</formula>
    </cfRule>
    <cfRule type="expression" dxfId="751" priority="10">
      <formula>Q7&lt;0</formula>
    </cfRule>
  </conditionalFormatting>
  <conditionalFormatting sqref="F29:F32">
    <cfRule type="expression" dxfId="750" priority="5">
      <formula>F29&gt;0</formula>
    </cfRule>
    <cfRule type="expression" dxfId="749" priority="6">
      <formula>F29&lt;0</formula>
    </cfRule>
  </conditionalFormatting>
  <conditionalFormatting sqref="H29:H32">
    <cfRule type="expression" dxfId="748" priority="3">
      <formula>H29&gt;0</formula>
    </cfRule>
    <cfRule type="expression" dxfId="747" priority="4">
      <formula>H29&lt;0</formula>
    </cfRule>
  </conditionalFormatting>
  <conditionalFormatting sqref="M37">
    <cfRule type="expression" dxfId="746" priority="1">
      <formula>M37&gt;0</formula>
    </cfRule>
    <cfRule type="expression" dxfId="74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8" si="1">H2*I2-J2</f>
        <v>6567.35</v>
      </c>
      <c r="L2" s="1">
        <v>43220</v>
      </c>
      <c r="M2" s="43">
        <v>54.84</v>
      </c>
      <c r="O2" s="11" t="s">
        <v>57</v>
      </c>
      <c r="Q2">
        <f>C18-H18</f>
        <v>35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247.96200000000005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274.23989999999998</v>
      </c>
      <c r="R4" s="475">
        <v>-6.3E-3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9598.3964999999989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8678.6700000000019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1">
        <f>Q10+Q8</f>
        <v>1080.556499999997</v>
      </c>
      <c r="R7">
        <v>35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919.72649999999703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0.10597551237689609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100</v>
      </c>
      <c r="I18" s="18"/>
      <c r="J18" s="18"/>
      <c r="K18" s="18">
        <f>SUM(K2:K8)</f>
        <v>26648.54</v>
      </c>
      <c r="L18" s="18"/>
      <c r="M18" s="18">
        <f>SUM(M2:M6)</f>
        <v>54.84</v>
      </c>
      <c r="P18" s="81">
        <v>1.1000000000000001</v>
      </c>
      <c r="Q18" s="81">
        <f>P18*$Q$4</f>
        <v>301.66388999999998</v>
      </c>
      <c r="R18" s="81"/>
    </row>
    <row r="19" spans="1:30" x14ac:dyDescent="0.25">
      <c r="P19" s="81">
        <v>1.0900000000000001</v>
      </c>
      <c r="Q19" s="81">
        <f t="shared" ref="Q19:Q38" si="3">P19*$Q$4</f>
        <v>298.921491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296.17909199999997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293.43669299999999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290.69429400000001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287.95189499999998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285.209496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282.46709699999997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279.72469799999999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276.98229899999995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274.23989999999998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271.497501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268.75510199999997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266.01270299999999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263.27030399999995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260.52790499999998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257.78550599999994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255.04310699999999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252.30070799999999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249.55830899999998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:F39" si="13">C38*(E38-D38)</f>
        <v>792.00000000000159</v>
      </c>
      <c r="G38" s="39">
        <f t="shared" ref="G38:G39" si="14">D38*C38</f>
        <v>12819.999999999998</v>
      </c>
      <c r="H38" s="222">
        <f t="shared" ref="H38:H39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246.81590999999997</v>
      </c>
    </row>
    <row r="39" spans="1:18" x14ac:dyDescent="0.25">
      <c r="A39">
        <v>35</v>
      </c>
      <c r="B39" s="184">
        <v>43271</v>
      </c>
      <c r="C39" s="10">
        <v>35</v>
      </c>
      <c r="D39" s="39">
        <v>247.96199999999999</v>
      </c>
      <c r="E39" s="39">
        <v>275.97000000000003</v>
      </c>
      <c r="F39" s="39">
        <f t="shared" si="13"/>
        <v>980.28000000000134</v>
      </c>
      <c r="G39" s="39">
        <f t="shared" si="14"/>
        <v>8678.67</v>
      </c>
      <c r="H39" s="222">
        <f t="shared" si="15"/>
        <v>0.11295279115348335</v>
      </c>
      <c r="I39" s="39"/>
      <c r="J39" s="39">
        <v>1141</v>
      </c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4" t="s">
        <v>113</v>
      </c>
      <c r="C66" s="774" t="s">
        <v>146</v>
      </c>
      <c r="D66" s="775" t="s">
        <v>145</v>
      </c>
      <c r="E66" s="776" t="s">
        <v>147</v>
      </c>
      <c r="F66" s="776" t="s">
        <v>65</v>
      </c>
      <c r="G66" s="777" t="s">
        <v>151</v>
      </c>
      <c r="H66" s="777" t="s">
        <v>88</v>
      </c>
      <c r="I66" s="777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44" priority="45">
      <formula>F25&gt;0</formula>
    </cfRule>
    <cfRule type="expression" dxfId="74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42" priority="33">
      <formula>F21&gt;0</formula>
    </cfRule>
    <cfRule type="expression" dxfId="741" priority="34">
      <formula>F21&lt;0</formula>
    </cfRule>
  </conditionalFormatting>
  <conditionalFormatting sqref="H21:H24">
    <cfRule type="expression" dxfId="740" priority="31">
      <formula>H21&gt;0</formula>
    </cfRule>
    <cfRule type="expression" dxfId="739" priority="32">
      <formula>H21&lt;0</formula>
    </cfRule>
  </conditionalFormatting>
  <conditionalFormatting sqref="Q8">
    <cfRule type="expression" dxfId="738" priority="27">
      <formula>Q8&gt;0</formula>
    </cfRule>
    <cfRule type="expression" dxfId="737" priority="28">
      <formula>Q8&lt;0</formula>
    </cfRule>
  </conditionalFormatting>
  <conditionalFormatting sqref="Q7">
    <cfRule type="expression" dxfId="736" priority="29">
      <formula>Q7&gt;0</formula>
    </cfRule>
    <cfRule type="expression" dxfId="735" priority="30">
      <formula>Q7&lt;0</formula>
    </cfRule>
  </conditionalFormatting>
  <conditionalFormatting sqref="F71:F73">
    <cfRule type="expression" dxfId="734" priority="25">
      <formula>F71&gt;0</formula>
    </cfRule>
    <cfRule type="expression" dxfId="733" priority="26">
      <formula>F71&lt;0</formula>
    </cfRule>
  </conditionalFormatting>
  <conditionalFormatting sqref="F74:F81">
    <cfRule type="expression" dxfId="732" priority="21">
      <formula>F74&gt;0</formula>
    </cfRule>
    <cfRule type="expression" dxfId="731" priority="22">
      <formula>F74&lt;0</formula>
    </cfRule>
  </conditionalFormatting>
  <conditionalFormatting sqref="F74:F81">
    <cfRule type="expression" dxfId="730" priority="23">
      <formula>F74&gt;0</formula>
    </cfRule>
    <cfRule type="expression" dxfId="729" priority="24">
      <formula>F74&lt;0</formula>
    </cfRule>
  </conditionalFormatting>
  <conditionalFormatting sqref="H71:H81">
    <cfRule type="expression" dxfId="728" priority="19">
      <formula>H71&gt;0</formula>
    </cfRule>
    <cfRule type="expression" dxfId="727" priority="20">
      <formula>H71&lt;0</formula>
    </cfRule>
  </conditionalFormatting>
  <conditionalFormatting sqref="F67:F70">
    <cfRule type="expression" dxfId="726" priority="17">
      <formula>F67&gt;0</formula>
    </cfRule>
    <cfRule type="expression" dxfId="725" priority="18">
      <formula>F67&lt;0</formula>
    </cfRule>
  </conditionalFormatting>
  <conditionalFormatting sqref="H67:H70">
    <cfRule type="expression" dxfId="724" priority="15">
      <formula>H67&gt;0</formula>
    </cfRule>
    <cfRule type="expression" dxfId="723" priority="16">
      <formula>H67&lt;0</formula>
    </cfRule>
  </conditionalFormatting>
  <conditionalFormatting sqref="Q10">
    <cfRule type="expression" dxfId="722" priority="13">
      <formula>Q10&gt;0</formula>
    </cfRule>
    <cfRule type="expression" dxfId="721" priority="14">
      <formula>Q10&lt;0</formula>
    </cfRule>
  </conditionalFormatting>
  <conditionalFormatting sqref="H42 F42">
    <cfRule type="expression" dxfId="720" priority="9">
      <formula>F42&gt;0</formula>
    </cfRule>
    <cfRule type="expression" dxfId="719" priority="10">
      <formula>F42&lt;0</formula>
    </cfRule>
  </conditionalFormatting>
  <conditionalFormatting sqref="H36:H38 F36:F38">
    <cfRule type="expression" dxfId="718" priority="7">
      <formula>F36&gt;0</formula>
    </cfRule>
    <cfRule type="expression" dxfId="717" priority="8">
      <formula>F36&lt;0</formula>
    </cfRule>
  </conditionalFormatting>
  <conditionalFormatting sqref="H34:H35 F34:F35">
    <cfRule type="expression" dxfId="716" priority="5">
      <formula>F34&gt;0</formula>
    </cfRule>
    <cfRule type="expression" dxfId="715" priority="6">
      <formula>F34&lt;0</formula>
    </cfRule>
  </conditionalFormatting>
  <conditionalFormatting sqref="H40:H41 F40:F41 J39:J40">
    <cfRule type="expression" dxfId="714" priority="3">
      <formula>F39&gt;0</formula>
    </cfRule>
    <cfRule type="expression" dxfId="713" priority="4">
      <formula>F39&lt;0</formula>
    </cfRule>
  </conditionalFormatting>
  <conditionalFormatting sqref="H39 F39">
    <cfRule type="expression" dxfId="712" priority="1">
      <formula>F39&gt;0</formula>
    </cfRule>
    <cfRule type="expression" dxfId="71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98.86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98.86</v>
      </c>
      <c r="R4" s="475">
        <v>-1.17E-2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108.74600000000001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107.7574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106.76880000000001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105.78020000000001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104.7916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103.803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102.81440000000001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101.8258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100.8372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99.848600000000005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98.86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97.871399999999994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96.882800000000003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95.894199999999998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94.905599999999993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93.917000000000002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92.928399999999996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91.939800000000005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90.9512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89.962600000000009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88.974000000000004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10" priority="29">
      <formula>F40&gt;0</formula>
    </cfRule>
    <cfRule type="expression" dxfId="709" priority="30">
      <formula>F40&lt;0</formula>
    </cfRule>
  </conditionalFormatting>
  <conditionalFormatting sqref="F40:F45">
    <cfRule type="expression" dxfId="708" priority="31">
      <formula>F40&gt;0</formula>
    </cfRule>
    <cfRule type="expression" dxfId="707" priority="32">
      <formula>F40&lt;0</formula>
    </cfRule>
  </conditionalFormatting>
  <conditionalFormatting sqref="H40:H45">
    <cfRule type="expression" dxfId="706" priority="27">
      <formula>H40&gt;0</formula>
    </cfRule>
    <cfRule type="expression" dxfId="705" priority="28">
      <formula>H40&lt;0</formula>
    </cfRule>
  </conditionalFormatting>
  <conditionalFormatting sqref="F23:F39">
    <cfRule type="expression" dxfId="704" priority="13">
      <formula>F23&gt;0</formula>
    </cfRule>
    <cfRule type="expression" dxfId="703" priority="14">
      <formula>F23&lt;0</formula>
    </cfRule>
  </conditionalFormatting>
  <conditionalFormatting sqref="H23:H39">
    <cfRule type="expression" dxfId="702" priority="11">
      <formula>H23&gt;0</formula>
    </cfRule>
    <cfRule type="expression" dxfId="701" priority="12">
      <formula>H23&lt;0</formula>
    </cfRule>
  </conditionalFormatting>
  <conditionalFormatting sqref="Q7">
    <cfRule type="expression" dxfId="700" priority="9">
      <formula>Q7&gt;0</formula>
    </cfRule>
    <cfRule type="expression" dxfId="699" priority="10">
      <formula>Q7&lt;0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Q10">
    <cfRule type="expression" dxfId="696" priority="1">
      <formula>Q10&gt;0</formula>
    </cfRule>
    <cfRule type="expression" dxfId="69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79.739999999999995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79.739999999999995</v>
      </c>
      <c r="R4" s="475">
        <v>-1.34E-2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87.713999999999999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86.916600000000003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86.119200000000006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85.321799999999996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84.5244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83.727000000000004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82.929599999999994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82.132199999999997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81.334800000000001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80.537399999999991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79.739999999999995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78.942599999999999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78.145199999999988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77.347799999999992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76.550399999999996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75.752999999999986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74.95559999999999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74.158199999999994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73.360799999999998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72.563400000000001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71.765999999999991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4" priority="39">
      <formula>Q12&gt;0</formula>
    </cfRule>
    <cfRule type="expression" dxfId="69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92" priority="33">
      <formula>F25&gt;0</formula>
    </cfRule>
    <cfRule type="expression" dxfId="691" priority="34">
      <formula>F25&lt;0</formula>
    </cfRule>
  </conditionalFormatting>
  <conditionalFormatting sqref="F30">
    <cfRule type="expression" dxfId="690" priority="31">
      <formula>F30&gt;0</formula>
    </cfRule>
    <cfRule type="expression" dxfId="689" priority="32">
      <formula>F30&lt;0</formula>
    </cfRule>
  </conditionalFormatting>
  <conditionalFormatting sqref="F31">
    <cfRule type="expression" dxfId="688" priority="29">
      <formula>F31&gt;0</formula>
    </cfRule>
    <cfRule type="expression" dxfId="687" priority="30">
      <formula>F31&lt;0</formula>
    </cfRule>
  </conditionalFormatting>
  <conditionalFormatting sqref="F32:F34">
    <cfRule type="expression" dxfId="686" priority="27">
      <formula>F32&gt;0</formula>
    </cfRule>
    <cfRule type="expression" dxfId="685" priority="28">
      <formula>F32&lt;0</formula>
    </cfRule>
  </conditionalFormatting>
  <conditionalFormatting sqref="H25:H29">
    <cfRule type="expression" dxfId="684" priority="25">
      <formula>H25&gt;0</formula>
    </cfRule>
    <cfRule type="expression" dxfId="683" priority="26">
      <formula>H25&lt;0</formula>
    </cfRule>
  </conditionalFormatting>
  <conditionalFormatting sqref="H30">
    <cfRule type="expression" dxfId="682" priority="23">
      <formula>H30&gt;0</formula>
    </cfRule>
    <cfRule type="expression" dxfId="681" priority="24">
      <formula>H30&lt;0</formula>
    </cfRule>
  </conditionalFormatting>
  <conditionalFormatting sqref="H31">
    <cfRule type="expression" dxfId="680" priority="21">
      <formula>H31&gt;0</formula>
    </cfRule>
    <cfRule type="expression" dxfId="679" priority="22">
      <formula>H31&lt;0</formula>
    </cfRule>
  </conditionalFormatting>
  <conditionalFormatting sqref="H32:H34">
    <cfRule type="expression" dxfId="678" priority="19">
      <formula>H32&gt;0</formula>
    </cfRule>
    <cfRule type="expression" dxfId="677" priority="20">
      <formula>H32&lt;0</formula>
    </cfRule>
  </conditionalFormatting>
  <conditionalFormatting sqref="F35">
    <cfRule type="expression" dxfId="676" priority="17">
      <formula>F35&gt;0</formula>
    </cfRule>
    <cfRule type="expression" dxfId="675" priority="18">
      <formula>F35&lt;0</formula>
    </cfRule>
  </conditionalFormatting>
  <conditionalFormatting sqref="H35">
    <cfRule type="expression" dxfId="674" priority="15">
      <formula>H35&gt;0</formula>
    </cfRule>
    <cfRule type="expression" dxfId="673" priority="16">
      <formula>H35&lt;0</formula>
    </cfRule>
  </conditionalFormatting>
  <conditionalFormatting sqref="F36">
    <cfRule type="expression" dxfId="672" priority="13">
      <formula>F36&gt;0</formula>
    </cfRule>
    <cfRule type="expression" dxfId="671" priority="14">
      <formula>F36&lt;0</formula>
    </cfRule>
  </conditionalFormatting>
  <conditionalFormatting sqref="H36">
    <cfRule type="expression" dxfId="670" priority="11">
      <formula>H36&gt;0</formula>
    </cfRule>
    <cfRule type="expression" dxfId="669" priority="12">
      <formula>H36&lt;0</formula>
    </cfRule>
  </conditionalFormatting>
  <conditionalFormatting sqref="H23:H24">
    <cfRule type="expression" dxfId="668" priority="5">
      <formula>H23&gt;0</formula>
    </cfRule>
    <cfRule type="expression" dxfId="667" priority="6">
      <formula>H23&lt;0</formula>
    </cfRule>
  </conditionalFormatting>
  <conditionalFormatting sqref="F23:F24">
    <cfRule type="expression" dxfId="666" priority="7">
      <formula>F23&gt;0</formula>
    </cfRule>
    <cfRule type="expression" dxfId="665" priority="8">
      <formula>F23&lt;0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conditionalFormatting sqref="Q8">
    <cfRule type="expression" dxfId="662" priority="1">
      <formula>Q8&gt;0</formula>
    </cfRule>
    <cfRule type="expression" dxfId="66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54.369900000000001</v>
      </c>
      <c r="R4" s="475">
        <v>-2E-3</v>
      </c>
      <c r="T4" s="817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13592.475</v>
      </c>
      <c r="U5" t="s">
        <v>1004</v>
      </c>
      <c r="W5" s="2"/>
      <c r="X5" s="134"/>
      <c r="AD5" s="225"/>
      <c r="AG5" s="225"/>
    </row>
    <row r="6" spans="1:33" x14ac:dyDescent="0.25">
      <c r="B6" s="72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2175.8249999999989</v>
      </c>
      <c r="R7">
        <v>120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571.24499999999716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4.387027953580399E-2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2.8692346316620043E-2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12.028738938053099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6" t="s">
        <v>78</v>
      </c>
      <c r="Q16" s="81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59.806890000000003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59.263191000000006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58.719492000000002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58.175793000000006</v>
      </c>
      <c r="W20" s="2"/>
      <c r="X20" s="134"/>
    </row>
    <row r="21" spans="1:33" x14ac:dyDescent="0.25">
      <c r="P21" s="81">
        <v>1.06</v>
      </c>
      <c r="Q21" s="81">
        <f t="shared" si="1"/>
        <v>57.632094000000002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57.088395000000006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56.544696000000002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56.000997000000005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55.457298000000002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54.913599000000005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54.369900000000001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53.826200999999998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53.282502000000001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52.738802999999997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52.195104000000001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51.651404999999997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51.107706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50.564007000000004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50.020308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49.476609000000003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48.93291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34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34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34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60" priority="63">
      <formula>Q8&gt;0</formula>
    </cfRule>
    <cfRule type="expression" dxfId="659" priority="64">
      <formula>Q8&lt;0</formula>
    </cfRule>
  </conditionalFormatting>
  <conditionalFormatting sqref="Q7">
    <cfRule type="expression" dxfId="658" priority="65">
      <formula>Q7&gt;0</formula>
    </cfRule>
    <cfRule type="expression" dxfId="657" priority="66">
      <formula>Q7&lt;0</formula>
    </cfRule>
  </conditionalFormatting>
  <conditionalFormatting sqref="M57">
    <cfRule type="expression" dxfId="656" priority="53">
      <formula>M57&gt;0</formula>
    </cfRule>
    <cfRule type="expression" dxfId="655" priority="54">
      <formula>M57&lt;0</formula>
    </cfRule>
  </conditionalFormatting>
  <conditionalFormatting sqref="M57">
    <cfRule type="expression" dxfId="654" priority="55">
      <formula>M57&gt;0</formula>
    </cfRule>
    <cfRule type="expression" dxfId="653" priority="56">
      <formula>M57&lt;0</formula>
    </cfRule>
  </conditionalFormatting>
  <conditionalFormatting sqref="F24:F44">
    <cfRule type="expression" dxfId="652" priority="41">
      <formula>F24&gt;0</formula>
    </cfRule>
    <cfRule type="expression" dxfId="651" priority="42">
      <formula>F24&lt;0</formula>
    </cfRule>
  </conditionalFormatting>
  <conditionalFormatting sqref="F24:F44">
    <cfRule type="expression" dxfId="650" priority="43">
      <formula>F24&gt;0</formula>
    </cfRule>
    <cfRule type="expression" dxfId="649" priority="44">
      <formula>F24&lt;0</formula>
    </cfRule>
  </conditionalFormatting>
  <conditionalFormatting sqref="H24:H44">
    <cfRule type="expression" dxfId="648" priority="39">
      <formula>H24&gt;0</formula>
    </cfRule>
    <cfRule type="expression" dxfId="647" priority="40">
      <formula>H24&lt;0</formula>
    </cfRule>
  </conditionalFormatting>
  <conditionalFormatting sqref="J27:J38">
    <cfRule type="expression" dxfId="646" priority="9">
      <formula>J27&gt;0</formula>
    </cfRule>
    <cfRule type="expression" dxfId="645" priority="10">
      <formula>J27&lt;0</formula>
    </cfRule>
  </conditionalFormatting>
  <conditionalFormatting sqref="J27:J38">
    <cfRule type="expression" dxfId="644" priority="11">
      <formula>J27&gt;0</formula>
    </cfRule>
    <cfRule type="expression" dxfId="64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42" priority="5">
      <formula>J39&gt;0</formula>
    </cfRule>
    <cfRule type="expression" dxfId="641" priority="6">
      <formula>J39&lt;0</formula>
    </cfRule>
  </conditionalFormatting>
  <conditionalFormatting sqref="J39">
    <cfRule type="expression" dxfId="640" priority="7">
      <formula>J39&gt;0</formula>
    </cfRule>
    <cfRule type="expression" dxfId="639" priority="8">
      <formula>J39&lt;0</formula>
    </cfRule>
  </conditionalFormatting>
  <conditionalFormatting sqref="J40:J54">
    <cfRule type="expression" dxfId="638" priority="1">
      <formula>J40&gt;0</formula>
    </cfRule>
    <cfRule type="expression" dxfId="637" priority="2">
      <formula>J40&lt;0</formula>
    </cfRule>
  </conditionalFormatting>
  <conditionalFormatting sqref="J40:J54">
    <cfRule type="expression" dxfId="636" priority="3">
      <formula>J40&gt;0</formula>
    </cfRule>
    <cfRule type="expression" dxfId="635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44.81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44.81</v>
      </c>
      <c r="R4" s="475">
        <v>-1.0200000000000001E-2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49.291000000000004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48.842900000000007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48.394800000000004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47.946700000000007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47.498600000000003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47.050500000000007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46.602400000000003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46.154300000000006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45.706200000000003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45.258100000000006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44.81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44.361899999999999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43.913800000000002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43.465699999999998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43.017600000000002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42.569499999999998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42.121400000000001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41.673300000000005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41.225200000000001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40.777100000000004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40.329000000000001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4" priority="66">
      <formula>F22&gt;0</formula>
    </cfRule>
    <cfRule type="expression" dxfId="6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32" priority="53">
      <formula>F41&gt;0</formula>
    </cfRule>
    <cfRule type="expression" dxfId="631" priority="54">
      <formula>F41&lt;0</formula>
    </cfRule>
  </conditionalFormatting>
  <conditionalFormatting sqref="F41">
    <cfRule type="expression" dxfId="630" priority="57">
      <formula>F41&gt;0</formula>
    </cfRule>
    <cfRule type="expression" dxfId="629" priority="58">
      <formula>F41&lt;0</formula>
    </cfRule>
  </conditionalFormatting>
  <conditionalFormatting sqref="H41">
    <cfRule type="expression" dxfId="628" priority="35">
      <formula>H41&gt;0</formula>
    </cfRule>
    <cfRule type="expression" dxfId="627" priority="36">
      <formula>H41&lt;0</formula>
    </cfRule>
  </conditionalFormatting>
  <conditionalFormatting sqref="F89:F95">
    <cfRule type="expression" dxfId="626" priority="29">
      <formula>F89&gt;0</formula>
    </cfRule>
    <cfRule type="expression" dxfId="625" priority="30">
      <formula>F89&lt;0</formula>
    </cfRule>
  </conditionalFormatting>
  <conditionalFormatting sqref="F96:F110">
    <cfRule type="expression" dxfId="624" priority="25">
      <formula>F96&gt;0</formula>
    </cfRule>
    <cfRule type="expression" dxfId="623" priority="26">
      <formula>F96&lt;0</formula>
    </cfRule>
  </conditionalFormatting>
  <conditionalFormatting sqref="F96:F110">
    <cfRule type="expression" dxfId="622" priority="27">
      <formula>F96&gt;0</formula>
    </cfRule>
    <cfRule type="expression" dxfId="621" priority="28">
      <formula>F96&lt;0</formula>
    </cfRule>
  </conditionalFormatting>
  <conditionalFormatting sqref="H89:H100">
    <cfRule type="expression" dxfId="620" priority="23">
      <formula>H89&gt;0</formula>
    </cfRule>
    <cfRule type="expression" dxfId="619" priority="24">
      <formula>H89&lt;0</formula>
    </cfRule>
  </conditionalFormatting>
  <conditionalFormatting sqref="H101">
    <cfRule type="expression" dxfId="618" priority="21">
      <formula>H101&gt;0</formula>
    </cfRule>
    <cfRule type="expression" dxfId="617" priority="22">
      <formula>H101&lt;0</formula>
    </cfRule>
  </conditionalFormatting>
  <conditionalFormatting sqref="F111:F116">
    <cfRule type="expression" dxfId="616" priority="19">
      <formula>F111&gt;0</formula>
    </cfRule>
    <cfRule type="expression" dxfId="615" priority="20">
      <formula>F111&lt;0</formula>
    </cfRule>
  </conditionalFormatting>
  <conditionalFormatting sqref="H103:H116">
    <cfRule type="expression" dxfId="614" priority="17">
      <formula>H103&gt;0</formula>
    </cfRule>
    <cfRule type="expression" dxfId="613" priority="18">
      <formula>H103&lt;0</formula>
    </cfRule>
  </conditionalFormatting>
  <conditionalFormatting sqref="H102">
    <cfRule type="expression" dxfId="612" priority="15">
      <formula>H102&gt;0</formula>
    </cfRule>
    <cfRule type="expression" dxfId="611" priority="16">
      <formula>H102&lt;0</formula>
    </cfRule>
  </conditionalFormatting>
  <conditionalFormatting sqref="M42">
    <cfRule type="expression" dxfId="610" priority="13">
      <formula>M42&gt;0</formula>
    </cfRule>
    <cfRule type="expression" dxfId="609" priority="14">
      <formula>M42&lt;0</formula>
    </cfRule>
  </conditionalFormatting>
  <conditionalFormatting sqref="Q7">
    <cfRule type="expression" dxfId="608" priority="9">
      <formula>Q7&gt;0</formula>
    </cfRule>
    <cfRule type="expression" dxfId="607" priority="10">
      <formula>Q7&lt;0</formula>
    </cfRule>
  </conditionalFormatting>
  <conditionalFormatting sqref="Q8">
    <cfRule type="expression" dxfId="606" priority="7">
      <formula>Q8&gt;0</formula>
    </cfRule>
    <cfRule type="expression" dxfId="605" priority="8">
      <formula>Q8&lt;0</formula>
    </cfRule>
  </conditionalFormatting>
  <conditionalFormatting sqref="F117:F130 H117:H130">
    <cfRule type="expression" dxfId="604" priority="1">
      <formula>F117&gt;0</formula>
    </cfRule>
    <cfRule type="expression" dxfId="6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44.91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44.91</v>
      </c>
      <c r="R4" s="493">
        <v>7.4000000000000003E-3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49.401000000000003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48.951900000000002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48.502800000000001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48.053699999999999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47.604599999999998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47.155499999999996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46.706399999999995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46.257300000000001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45.808199999999999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45.359099999999998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44.91</v>
      </c>
      <c r="W39" s="134"/>
    </row>
    <row r="40" spans="1:23" x14ac:dyDescent="0.25">
      <c r="O40" s="81">
        <v>0.99</v>
      </c>
      <c r="P40" s="81">
        <f t="shared" si="0"/>
        <v>44.460899999999995</v>
      </c>
      <c r="W40" s="134"/>
    </row>
    <row r="41" spans="1:23" x14ac:dyDescent="0.25">
      <c r="O41" s="81">
        <v>0.98</v>
      </c>
      <c r="P41" s="81">
        <f t="shared" si="0"/>
        <v>44.011799999999994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43.562699999999992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43.113599999999998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42.664499999999997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42.215399999999995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41.766300000000001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41.3172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40.868099999999998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40.418999999999997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02" priority="84">
      <formula>F7&gt;0</formula>
    </cfRule>
    <cfRule type="expression" dxfId="601" priority="85">
      <formula>F7&lt;0</formula>
    </cfRule>
  </conditionalFormatting>
  <conditionalFormatting sqref="Q8">
    <cfRule type="expression" dxfId="600" priority="82">
      <formula>Q8&gt;0</formula>
    </cfRule>
    <cfRule type="expression" dxfId="599" priority="83">
      <formula>Q8&lt;0</formula>
    </cfRule>
  </conditionalFormatting>
  <conditionalFormatting sqref="F29:F36">
    <cfRule type="expression" dxfId="598" priority="62">
      <formula>F29&gt;0</formula>
    </cfRule>
    <cfRule type="expression" dxfId="597" priority="63">
      <formula>F29&lt;0</formula>
    </cfRule>
  </conditionalFormatting>
  <conditionalFormatting sqref="J32:J38">
    <cfRule type="expression" dxfId="596" priority="57">
      <formula>J32&gt;0</formula>
    </cfRule>
    <cfRule type="expression" dxfId="595" priority="58">
      <formula>J32&lt;0</formula>
    </cfRule>
  </conditionalFormatting>
  <conditionalFormatting sqref="M42">
    <cfRule type="expression" dxfId="594" priority="55">
      <formula>M42&gt;0</formula>
    </cfRule>
    <cfRule type="expression" dxfId="593" priority="56">
      <formula>M42&lt;0</formula>
    </cfRule>
  </conditionalFormatting>
  <conditionalFormatting sqref="F98:F134 H98:H134 H137:H142 F137:F142 F144:F153 H144:H153">
    <cfRule type="expression" dxfId="592" priority="53">
      <formula>F98&gt;0</formula>
    </cfRule>
    <cfRule type="expression" dxfId="591" priority="54">
      <formula>F98&lt;0</formula>
    </cfRule>
  </conditionalFormatting>
  <conditionalFormatting sqref="F90:F97">
    <cfRule type="expression" dxfId="590" priority="51">
      <formula>F90&gt;0</formula>
    </cfRule>
    <cfRule type="expression" dxfId="589" priority="52">
      <formula>F90&lt;0</formula>
    </cfRule>
  </conditionalFormatting>
  <conditionalFormatting sqref="H90:H97">
    <cfRule type="expression" dxfId="588" priority="49">
      <formula>H90&gt;0</formula>
    </cfRule>
    <cfRule type="expression" dxfId="587" priority="50">
      <formula>H90&lt;0</formula>
    </cfRule>
  </conditionalFormatting>
  <conditionalFormatting sqref="F135:F136 H135:H136">
    <cfRule type="expression" dxfId="586" priority="47">
      <formula>F135&gt;0</formula>
    </cfRule>
    <cfRule type="expression" dxfId="585" priority="48">
      <formula>F135&lt;0</formula>
    </cfRule>
  </conditionalFormatting>
  <conditionalFormatting sqref="H143 F143">
    <cfRule type="expression" dxfId="584" priority="45">
      <formula>F143&gt;0</formula>
    </cfRule>
    <cfRule type="expression" dxfId="583" priority="46">
      <formula>F143&lt;0</formula>
    </cfRule>
  </conditionalFormatting>
  <conditionalFormatting sqref="F154:F161">
    <cfRule type="expression" dxfId="582" priority="31">
      <formula>F154&gt;0</formula>
    </cfRule>
    <cfRule type="expression" dxfId="581" priority="32">
      <formula>F154&lt;0</formula>
    </cfRule>
  </conditionalFormatting>
  <conditionalFormatting sqref="H154:H161">
    <cfRule type="expression" dxfId="580" priority="29">
      <formula>H154&gt;0</formula>
    </cfRule>
    <cfRule type="expression" dxfId="579" priority="30">
      <formula>H154&lt;0</formula>
    </cfRule>
  </conditionalFormatting>
  <conditionalFormatting sqref="Q10">
    <cfRule type="expression" dxfId="578" priority="27">
      <formula>Q10&gt;0</formula>
    </cfRule>
    <cfRule type="expression" dxfId="577" priority="28">
      <formula>Q10&lt;0</formula>
    </cfRule>
  </conditionalFormatting>
  <conditionalFormatting sqref="F37:F38">
    <cfRule type="expression" dxfId="576" priority="25">
      <formula>F37&gt;0</formula>
    </cfRule>
    <cfRule type="expression" dxfId="575" priority="26">
      <formula>F37&lt;0</formula>
    </cfRule>
  </conditionalFormatting>
  <conditionalFormatting sqref="H37:H38">
    <cfRule type="expression" dxfId="574" priority="23">
      <formula>H37&gt;0</formula>
    </cfRule>
    <cfRule type="expression" dxfId="573" priority="24">
      <formula>H37&lt;0</formula>
    </cfRule>
  </conditionalFormatting>
  <conditionalFormatting sqref="F167">
    <cfRule type="expression" dxfId="572" priority="21">
      <formula>F167&gt;0</formula>
    </cfRule>
    <cfRule type="expression" dxfId="571" priority="22">
      <formula>F167&lt;0</formula>
    </cfRule>
  </conditionalFormatting>
  <conditionalFormatting sqref="F168:F179">
    <cfRule type="expression" dxfId="570" priority="19">
      <formula>F168&gt;0</formula>
    </cfRule>
    <cfRule type="expression" dxfId="569" priority="20">
      <formula>F168&lt;0</formula>
    </cfRule>
  </conditionalFormatting>
  <conditionalFormatting sqref="H167:H179">
    <cfRule type="expression" dxfId="568" priority="17">
      <formula>H167&gt;0</formula>
    </cfRule>
    <cfRule type="expression" dxfId="567" priority="18">
      <formula>H167&lt;0</formula>
    </cfRule>
  </conditionalFormatting>
  <conditionalFormatting sqref="J175:J197 J201">
    <cfRule type="expression" dxfId="566" priority="15">
      <formula>J175&gt;0</formula>
    </cfRule>
    <cfRule type="expression" dxfId="565" priority="16">
      <formula>J175&lt;0</formula>
    </cfRule>
  </conditionalFormatting>
  <conditionalFormatting sqref="F180:F197 F201">
    <cfRule type="expression" dxfId="564" priority="13">
      <formula>F180&gt;0</formula>
    </cfRule>
    <cfRule type="expression" dxfId="563" priority="14">
      <formula>F180&lt;0</formula>
    </cfRule>
  </conditionalFormatting>
  <conditionalFormatting sqref="H180:H197 H201">
    <cfRule type="expression" dxfId="562" priority="11">
      <formula>H180&gt;0</formula>
    </cfRule>
    <cfRule type="expression" dxfId="561" priority="12">
      <formula>H180&lt;0</formula>
    </cfRule>
  </conditionalFormatting>
  <conditionalFormatting sqref="I32:J35">
    <cfRule type="expression" dxfId="560" priority="9">
      <formula>I32&gt;0</formula>
    </cfRule>
    <cfRule type="expression" dxfId="559" priority="10">
      <formula>I32&lt;0</formula>
    </cfRule>
  </conditionalFormatting>
  <conditionalFormatting sqref="F198:F200">
    <cfRule type="expression" dxfId="558" priority="7">
      <formula>F198&gt;0</formula>
    </cfRule>
    <cfRule type="expression" dxfId="557" priority="8">
      <formula>F198&lt;0</formula>
    </cfRule>
  </conditionalFormatting>
  <conditionalFormatting sqref="H198:H200">
    <cfRule type="expression" dxfId="556" priority="5">
      <formula>H198&gt;0</formula>
    </cfRule>
    <cfRule type="expression" dxfId="555" priority="6">
      <formula>H198&lt;0</formula>
    </cfRule>
  </conditionalFormatting>
  <conditionalFormatting sqref="J198:J200">
    <cfRule type="expression" dxfId="554" priority="3">
      <formula>J198&gt;0</formula>
    </cfRule>
    <cfRule type="expression" dxfId="553" priority="4">
      <formula>J198&lt;0</formula>
    </cfRule>
  </conditionalFormatting>
  <conditionalFormatting sqref="F202:F211 H202:H211 J202:J211">
    <cfRule type="expression" dxfId="552" priority="1">
      <formula>F202&gt;0</formula>
    </cfRule>
    <cfRule type="expression" dxfId="5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1">
        <v>43165</v>
      </c>
      <c r="C2" s="819">
        <v>50</v>
      </c>
      <c r="D2" s="820">
        <v>70.28</v>
      </c>
      <c r="E2" s="820">
        <v>0</v>
      </c>
      <c r="F2" s="820">
        <f>C2*D2+E2</f>
        <v>3514</v>
      </c>
      <c r="G2" s="821">
        <v>43217</v>
      </c>
      <c r="H2" s="819">
        <v>50</v>
      </c>
      <c r="I2" s="820">
        <v>72.88</v>
      </c>
      <c r="J2" s="820">
        <v>0.08</v>
      </c>
      <c r="K2" s="820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76.14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76.14</v>
      </c>
      <c r="R4" s="493">
        <v>9.9000000000000008E-3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14.502857142857144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83.754000000000005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82.99260000000001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82.231200000000001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81.469800000000006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80.708400000000012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79.947000000000003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79.185600000000008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78.424199999999999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77.662800000000004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76.901399999999995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76.14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75.378600000000006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74.617199999999997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73.855800000000002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73.094399999999993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72.332999999999998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71.571599999999989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70.810200000000009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70.0488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69.287400000000005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68.525999999999996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50" priority="80">
      <formula>Q7&gt;0</formula>
    </cfRule>
    <cfRule type="expression" dxfId="549" priority="81">
      <formula>Q7&lt;0</formula>
    </cfRule>
  </conditionalFormatting>
  <conditionalFormatting sqref="Q8">
    <cfRule type="expression" dxfId="548" priority="78">
      <formula>Q8&gt;0</formula>
    </cfRule>
    <cfRule type="expression" dxfId="547" priority="79">
      <formula>Q8&lt;0</formula>
    </cfRule>
  </conditionalFormatting>
  <conditionalFormatting sqref="F29:F43">
    <cfRule type="expression" dxfId="546" priority="62">
      <formula>F29&gt;0</formula>
    </cfRule>
    <cfRule type="expression" dxfId="545" priority="63">
      <formula>F29&lt;0</formula>
    </cfRule>
  </conditionalFormatting>
  <conditionalFormatting sqref="H45 H47:H48 H50:H51 H53 H29:H43">
    <cfRule type="expression" dxfId="544" priority="60">
      <formula>H29&gt;0</formula>
    </cfRule>
    <cfRule type="expression" dxfId="543" priority="61">
      <formula>H29&lt;0</formula>
    </cfRule>
  </conditionalFormatting>
  <conditionalFormatting sqref="J35">
    <cfRule type="expression" dxfId="542" priority="56">
      <formula>J35&gt;0</formula>
    </cfRule>
    <cfRule type="expression" dxfId="541" priority="57">
      <formula>J35&lt;0</formula>
    </cfRule>
  </conditionalFormatting>
  <conditionalFormatting sqref="J36:J37">
    <cfRule type="expression" dxfId="540" priority="54">
      <formula>J36&gt;0</formula>
    </cfRule>
    <cfRule type="expression" dxfId="539" priority="55">
      <formula>J36&lt;0</formula>
    </cfRule>
  </conditionalFormatting>
  <conditionalFormatting sqref="J38:J45 J48 J51">
    <cfRule type="expression" dxfId="538" priority="52">
      <formula>J38&gt;0</formula>
    </cfRule>
    <cfRule type="expression" dxfId="53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6" priority="49">
      <formula>M59&gt;0</formula>
    </cfRule>
    <cfRule type="expression" dxfId="535" priority="50">
      <formula>M59&lt;0</formula>
    </cfRule>
  </conditionalFormatting>
  <conditionalFormatting sqref="Q10">
    <cfRule type="expression" dxfId="534" priority="47">
      <formula>Q10&gt;0</formula>
    </cfRule>
    <cfRule type="expression" dxfId="533" priority="48">
      <formula>Q10&lt;0</formula>
    </cfRule>
  </conditionalFormatting>
  <conditionalFormatting sqref="F84:F103">
    <cfRule type="expression" dxfId="532" priority="45">
      <formula>F84&gt;0</formula>
    </cfRule>
    <cfRule type="expression" dxfId="531" priority="46">
      <formula>F84&lt;0</formula>
    </cfRule>
  </conditionalFormatting>
  <conditionalFormatting sqref="H107 H84:H103">
    <cfRule type="expression" dxfId="530" priority="43">
      <formula>H84&gt;0</formula>
    </cfRule>
    <cfRule type="expression" dxfId="529" priority="44">
      <formula>H84&lt;0</formula>
    </cfRule>
  </conditionalFormatting>
  <conditionalFormatting sqref="J89">
    <cfRule type="expression" dxfId="528" priority="41">
      <formula>J89&gt;0</formula>
    </cfRule>
    <cfRule type="expression" dxfId="527" priority="42">
      <formula>J89&lt;0</formula>
    </cfRule>
  </conditionalFormatting>
  <conditionalFormatting sqref="J90:J95">
    <cfRule type="expression" dxfId="526" priority="39">
      <formula>J90&gt;0</formula>
    </cfRule>
    <cfRule type="expression" dxfId="525" priority="40">
      <formula>J90&lt;0</formula>
    </cfRule>
  </conditionalFormatting>
  <conditionalFormatting sqref="J96:J97">
    <cfRule type="expression" dxfId="524" priority="37">
      <formula>J96&gt;0</formula>
    </cfRule>
    <cfRule type="expression" dxfId="523" priority="38">
      <formula>J96&lt;0</formula>
    </cfRule>
  </conditionalFormatting>
  <conditionalFormatting sqref="J98:J104">
    <cfRule type="expression" dxfId="522" priority="35">
      <formula>J98&gt;0</formula>
    </cfRule>
    <cfRule type="expression" dxfId="521" priority="36">
      <formula>J98&lt;0</formula>
    </cfRule>
  </conditionalFormatting>
  <conditionalFormatting sqref="J25">
    <cfRule type="expression" dxfId="520" priority="31">
      <formula>J25&gt;0</formula>
    </cfRule>
    <cfRule type="expression" dxfId="519" priority="32">
      <formula>J25&lt;0</formula>
    </cfRule>
  </conditionalFormatting>
  <conditionalFormatting sqref="F105:F106">
    <cfRule type="expression" dxfId="518" priority="29">
      <formula>F105&gt;0</formula>
    </cfRule>
    <cfRule type="expression" dxfId="517" priority="30">
      <formula>F105&lt;0</formula>
    </cfRule>
  </conditionalFormatting>
  <conditionalFormatting sqref="H105:H106">
    <cfRule type="expression" dxfId="516" priority="27">
      <formula>H105&gt;0</formula>
    </cfRule>
    <cfRule type="expression" dxfId="515" priority="28">
      <formula>H105&lt;0</formula>
    </cfRule>
  </conditionalFormatting>
  <conditionalFormatting sqref="J105">
    <cfRule type="expression" dxfId="514" priority="25">
      <formula>J105&gt;0</formula>
    </cfRule>
    <cfRule type="expression" dxfId="513" priority="26">
      <formula>J105&lt;0</formula>
    </cfRule>
  </conditionalFormatting>
  <conditionalFormatting sqref="J106">
    <cfRule type="expression" dxfId="512" priority="23">
      <formula>J106&gt;0</formula>
    </cfRule>
    <cfRule type="expression" dxfId="511" priority="24">
      <formula>J106&lt;0</formula>
    </cfRule>
  </conditionalFormatting>
  <conditionalFormatting sqref="F24 F27:F28">
    <cfRule type="expression" dxfId="510" priority="21">
      <formula>F24&gt;0</formula>
    </cfRule>
    <cfRule type="expression" dxfId="509" priority="22">
      <formula>F24&lt;0</formula>
    </cfRule>
  </conditionalFormatting>
  <conditionalFormatting sqref="H24:H28">
    <cfRule type="expression" dxfId="508" priority="19">
      <formula>H24&gt;0</formula>
    </cfRule>
    <cfRule type="expression" dxfId="507" priority="20">
      <formula>H24&lt;0</formula>
    </cfRule>
  </conditionalFormatting>
  <conditionalFormatting sqref="J26:J34">
    <cfRule type="expression" dxfId="506" priority="17">
      <formula>J26&gt;0</formula>
    </cfRule>
    <cfRule type="expression" dxfId="505" priority="18">
      <formula>J26&lt;0</formula>
    </cfRule>
  </conditionalFormatting>
  <conditionalFormatting sqref="F113">
    <cfRule type="expression" dxfId="504" priority="15">
      <formula>F113&gt;0</formula>
    </cfRule>
    <cfRule type="expression" dxfId="503" priority="16">
      <formula>F113&lt;0</formula>
    </cfRule>
  </conditionalFormatting>
  <conditionalFormatting sqref="H113">
    <cfRule type="expression" dxfId="502" priority="13">
      <formula>H113&gt;0</formula>
    </cfRule>
    <cfRule type="expression" dxfId="501" priority="14">
      <formula>H113&lt;0</formula>
    </cfRule>
  </conditionalFormatting>
  <conditionalFormatting sqref="J109">
    <cfRule type="expression" dxfId="500" priority="11">
      <formula>J109&gt;0</formula>
    </cfRule>
    <cfRule type="expression" dxfId="499" priority="12">
      <formula>J109&lt;0</formula>
    </cfRule>
  </conditionalFormatting>
  <conditionalFormatting sqref="F108:F112">
    <cfRule type="expression" dxfId="498" priority="9">
      <formula>F108&gt;0</formula>
    </cfRule>
    <cfRule type="expression" dxfId="497" priority="10">
      <formula>F108&lt;0</formula>
    </cfRule>
  </conditionalFormatting>
  <conditionalFormatting sqref="H108:H112">
    <cfRule type="expression" dxfId="496" priority="7">
      <formula>H108&gt;0</formula>
    </cfRule>
    <cfRule type="expression" dxfId="495" priority="8">
      <formula>H108&lt;0</formula>
    </cfRule>
  </conditionalFormatting>
  <conditionalFormatting sqref="J110:J113">
    <cfRule type="expression" dxfId="494" priority="5">
      <formula>J110&gt;0</formula>
    </cfRule>
    <cfRule type="expression" dxfId="493" priority="6">
      <formula>J110&lt;0</formula>
    </cfRule>
  </conditionalFormatting>
  <conditionalFormatting sqref="F25:F26">
    <cfRule type="expression" dxfId="492" priority="3">
      <formula>F25&gt;0</formula>
    </cfRule>
    <cfRule type="expression" dxfId="491" priority="4">
      <formula>F25&lt;0</formula>
    </cfRule>
  </conditionalFormatting>
  <conditionalFormatting sqref="Q9">
    <cfRule type="expression" dxfId="490" priority="1">
      <formula>Q9&gt;0</formula>
    </cfRule>
    <cfRule type="expression" dxfId="48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25.779900000000001</v>
      </c>
      <c r="R4" s="223">
        <v>-1.9800000000000002E-2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9796.362000000001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-2777.1779999999894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-2852.1979999999894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-0.22549586672316776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3.5686717171129444E-2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9.6553932584269671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28.357890000000005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28.100091000000003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27.842292000000004</v>
      </c>
      <c r="U21" t="s">
        <v>915</v>
      </c>
    </row>
    <row r="22" spans="1:21" x14ac:dyDescent="0.25">
      <c r="O22" s="81">
        <v>1.07</v>
      </c>
      <c r="P22" s="81">
        <f t="shared" si="4"/>
        <v>27.584493000000002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27.326694000000003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27.068895000000001</v>
      </c>
    </row>
    <row r="25" spans="1:21" x14ac:dyDescent="0.25">
      <c r="O25" s="81">
        <v>1.04</v>
      </c>
      <c r="P25" s="81">
        <f t="shared" si="4"/>
        <v>26.811096000000003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26.553297000000001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26.295498000000002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26.037699</v>
      </c>
      <c r="T28" s="770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25.779900000000001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25.522101000000003</v>
      </c>
      <c r="T30" s="1">
        <v>43175</v>
      </c>
      <c r="U30" t="s">
        <v>1122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25.264302000000001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25.006503000000002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24.748704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24.490905000000001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24.233105999999999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23.975307000000001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23.717508000000002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23.459709000000004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23.201910000000002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77" priority="69">
      <formula>F31&gt;0</formula>
    </cfRule>
    <cfRule type="expression" dxfId="476" priority="70">
      <formula>F31&lt;0</formula>
    </cfRule>
  </conditionalFormatting>
  <conditionalFormatting sqref="H31:H33">
    <cfRule type="expression" dxfId="475" priority="67">
      <formula>H31&gt;0</formula>
    </cfRule>
    <cfRule type="expression" dxfId="474" priority="68">
      <formula>H31&lt;0</formula>
    </cfRule>
  </conditionalFormatting>
  <conditionalFormatting sqref="H34">
    <cfRule type="expression" dxfId="473" priority="65">
      <formula>H34&gt;0</formula>
    </cfRule>
    <cfRule type="expression" dxfId="472" priority="66">
      <formula>H34&lt;0</formula>
    </cfRule>
  </conditionalFormatting>
  <conditionalFormatting sqref="H35">
    <cfRule type="expression" dxfId="471" priority="63">
      <formula>H35&gt;0</formula>
    </cfRule>
    <cfRule type="expression" dxfId="470" priority="64">
      <formula>H35&lt;0</formula>
    </cfRule>
  </conditionalFormatting>
  <conditionalFormatting sqref="F27:F30">
    <cfRule type="expression" dxfId="469" priority="59">
      <formula>F27&gt;0</formula>
    </cfRule>
    <cfRule type="expression" dxfId="468" priority="60">
      <formula>F27&lt;0</formula>
    </cfRule>
  </conditionalFormatting>
  <conditionalFormatting sqref="H27:H30">
    <cfRule type="expression" dxfId="467" priority="57">
      <formula>H27&gt;0</formula>
    </cfRule>
    <cfRule type="expression" dxfId="466" priority="58">
      <formula>H27&lt;0</formula>
    </cfRule>
  </conditionalFormatting>
  <conditionalFormatting sqref="F36:F37">
    <cfRule type="expression" dxfId="465" priority="53">
      <formula>F36&gt;0</formula>
    </cfRule>
    <cfRule type="expression" dxfId="464" priority="54">
      <formula>F36&lt;0</formula>
    </cfRule>
  </conditionalFormatting>
  <conditionalFormatting sqref="I31:L33">
    <cfRule type="expression" dxfId="463" priority="51">
      <formula>I31&gt;0</formula>
    </cfRule>
    <cfRule type="expression" dxfId="462" priority="52">
      <formula>I31&lt;0</formula>
    </cfRule>
  </conditionalFormatting>
  <conditionalFormatting sqref="I40:I45 I37:L38">
    <cfRule type="expression" dxfId="461" priority="45">
      <formula>I37&gt;0</formula>
    </cfRule>
    <cfRule type="expression" dxfId="460" priority="46">
      <formula>I37&lt;0</formula>
    </cfRule>
  </conditionalFormatting>
  <conditionalFormatting sqref="I27:L30">
    <cfRule type="expression" dxfId="459" priority="43">
      <formula>I27&gt;0</formula>
    </cfRule>
    <cfRule type="expression" dxfId="458" priority="44">
      <formula>I27&lt;0</formula>
    </cfRule>
  </conditionalFormatting>
  <conditionalFormatting sqref="F38:F49">
    <cfRule type="expression" dxfId="457" priority="41">
      <formula>F38&gt;0</formula>
    </cfRule>
    <cfRule type="expression" dxfId="456" priority="42">
      <formula>F38&lt;0</formula>
    </cfRule>
  </conditionalFormatting>
  <conditionalFormatting sqref="Q8">
    <cfRule type="expression" dxfId="455" priority="37">
      <formula>Q8&gt;0</formula>
    </cfRule>
    <cfRule type="expression" dxfId="454" priority="38">
      <formula>Q8&lt;0</formula>
    </cfRule>
  </conditionalFormatting>
  <conditionalFormatting sqref="Q7">
    <cfRule type="expression" dxfId="453" priority="39">
      <formula>Q7&gt;0</formula>
    </cfRule>
    <cfRule type="expression" dxfId="452" priority="40">
      <formula>Q7&lt;0</formula>
    </cfRule>
  </conditionalFormatting>
  <conditionalFormatting sqref="F92:F96">
    <cfRule type="expression" dxfId="451" priority="35">
      <formula>F92&gt;0</formula>
    </cfRule>
    <cfRule type="expression" dxfId="450" priority="36">
      <formula>F92&lt;0</formula>
    </cfRule>
  </conditionalFormatting>
  <conditionalFormatting sqref="H92:H94">
    <cfRule type="expression" dxfId="449" priority="33">
      <formula>H92&gt;0</formula>
    </cfRule>
    <cfRule type="expression" dxfId="448" priority="34">
      <formula>H92&lt;0</formula>
    </cfRule>
  </conditionalFormatting>
  <conditionalFormatting sqref="H95">
    <cfRule type="expression" dxfId="447" priority="31">
      <formula>H95&gt;0</formula>
    </cfRule>
    <cfRule type="expression" dxfId="446" priority="32">
      <formula>H95&lt;0</formula>
    </cfRule>
  </conditionalFormatting>
  <conditionalFormatting sqref="H96">
    <cfRule type="expression" dxfId="445" priority="29">
      <formula>H96&gt;0</formula>
    </cfRule>
    <cfRule type="expression" dxfId="444" priority="30">
      <formula>H96&lt;0</formula>
    </cfRule>
  </conditionalFormatting>
  <conditionalFormatting sqref="H97:H106">
    <cfRule type="expression" dxfId="443" priority="27">
      <formula>H97&gt;0</formula>
    </cfRule>
    <cfRule type="expression" dxfId="442" priority="28">
      <formula>H97&lt;0</formula>
    </cfRule>
  </conditionalFormatting>
  <conditionalFormatting sqref="F88:F91">
    <cfRule type="expression" dxfId="441" priority="25">
      <formula>F88&gt;0</formula>
    </cfRule>
    <cfRule type="expression" dxfId="440" priority="26">
      <formula>F88&lt;0</formula>
    </cfRule>
  </conditionalFormatting>
  <conditionalFormatting sqref="H88:H91">
    <cfRule type="expression" dxfId="439" priority="23">
      <formula>H88&gt;0</formula>
    </cfRule>
    <cfRule type="expression" dxfId="438" priority="24">
      <formula>H88&lt;0</formula>
    </cfRule>
  </conditionalFormatting>
  <conditionalFormatting sqref="F97:F98">
    <cfRule type="expression" dxfId="437" priority="21">
      <formula>F97&gt;0</formula>
    </cfRule>
    <cfRule type="expression" dxfId="436" priority="22">
      <formula>F97&lt;0</formula>
    </cfRule>
  </conditionalFormatting>
  <conditionalFormatting sqref="I92:I94">
    <cfRule type="expression" dxfId="435" priority="19">
      <formula>I92&gt;0</formula>
    </cfRule>
    <cfRule type="expression" dxfId="434" priority="20">
      <formula>I92&lt;0</formula>
    </cfRule>
  </conditionalFormatting>
  <conditionalFormatting sqref="I95">
    <cfRule type="expression" dxfId="433" priority="17">
      <formula>I95&gt;0</formula>
    </cfRule>
    <cfRule type="expression" dxfId="432" priority="18">
      <formula>I95&lt;0</formula>
    </cfRule>
  </conditionalFormatting>
  <conditionalFormatting sqref="I96">
    <cfRule type="expression" dxfId="431" priority="15">
      <formula>I96&gt;0</formula>
    </cfRule>
    <cfRule type="expression" dxfId="430" priority="16">
      <formula>I96&lt;0</formula>
    </cfRule>
  </conditionalFormatting>
  <conditionalFormatting sqref="I97:I106">
    <cfRule type="expression" dxfId="429" priority="13">
      <formula>I97&gt;0</formula>
    </cfRule>
    <cfRule type="expression" dxfId="428" priority="14">
      <formula>I97&lt;0</formula>
    </cfRule>
  </conditionalFormatting>
  <conditionalFormatting sqref="I88:I91">
    <cfRule type="expression" dxfId="427" priority="11">
      <formula>I88&gt;0</formula>
    </cfRule>
    <cfRule type="expression" dxfId="426" priority="12">
      <formula>I88&lt;0</formula>
    </cfRule>
  </conditionalFormatting>
  <conditionalFormatting sqref="F99">
    <cfRule type="expression" dxfId="425" priority="9">
      <formula>F99&gt;0</formula>
    </cfRule>
    <cfRule type="expression" dxfId="424" priority="10">
      <formula>F99&lt;0</formula>
    </cfRule>
  </conditionalFormatting>
  <conditionalFormatting sqref="F52:F54 H53:H54 H52:L52">
    <cfRule type="expression" dxfId="423" priority="7">
      <formula>F52&gt;0</formula>
    </cfRule>
    <cfRule type="expression" dxfId="422" priority="8">
      <formula>F52&lt;0</formula>
    </cfRule>
  </conditionalFormatting>
  <conditionalFormatting sqref="R4">
    <cfRule type="expression" dxfId="421" priority="5">
      <formula>R4&gt;0</formula>
    </cfRule>
    <cfRule type="expression" dxfId="420" priority="6">
      <formula>R4&lt;0</formula>
    </cfRule>
  </conditionalFormatting>
  <conditionalFormatting sqref="F58:F61 H58:K61">
    <cfRule type="expression" dxfId="419" priority="3">
      <formula>F58&gt;0</formula>
    </cfRule>
    <cfRule type="expression" dxfId="418" priority="4">
      <formula>F58&lt;0</formula>
    </cfRule>
  </conditionalFormatting>
  <conditionalFormatting sqref="F63:F65 H63:K65">
    <cfRule type="expression" dxfId="417" priority="1">
      <formula>F63&gt;0</formula>
    </cfRule>
    <cfRule type="expression" dxfId="416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67.27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67.27</v>
      </c>
      <c r="R4" s="475">
        <v>-1.06E-2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73.997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73.324300000000008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72.651600000000002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71.978899999999996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71.306200000000004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70.633499999999998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69.960799999999992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69.2881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68.615399999999994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67.942700000000002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67.27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66.59729999999999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65.924599999999998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65.251899999999992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64.5792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63.906499999999994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63.233799999999995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62.561099999999996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61.888399999999997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61.215699999999998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60.542999999999999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5" priority="11">
      <formula>Q8&gt;0</formula>
    </cfRule>
    <cfRule type="expression" dxfId="414" priority="12">
      <formula>Q8&lt;0</formula>
    </cfRule>
  </conditionalFormatting>
  <conditionalFormatting sqref="Q7">
    <cfRule type="expression" dxfId="413" priority="13">
      <formula>Q7&gt;0</formula>
    </cfRule>
    <cfRule type="expression" dxfId="412" priority="14">
      <formula>Q7&lt;0</formula>
    </cfRule>
  </conditionalFormatting>
  <conditionalFormatting sqref="F22">
    <cfRule type="expression" dxfId="411" priority="9">
      <formula>F22&gt;0</formula>
    </cfRule>
    <cfRule type="expression" dxfId="410" priority="10">
      <formula>F22&lt;0</formula>
    </cfRule>
  </conditionalFormatting>
  <conditionalFormatting sqref="H22">
    <cfRule type="expression" dxfId="409" priority="7">
      <formula>H22&gt;0</formula>
    </cfRule>
    <cfRule type="expression" dxfId="408" priority="8">
      <formula>H22&lt;0</formula>
    </cfRule>
  </conditionalFormatting>
  <conditionalFormatting sqref="F59">
    <cfRule type="expression" dxfId="407" priority="5">
      <formula>F59&gt;0</formula>
    </cfRule>
    <cfRule type="expression" dxfId="406" priority="6">
      <formula>F59&lt;0</formula>
    </cfRule>
  </conditionalFormatting>
  <conditionalFormatting sqref="H59">
    <cfRule type="expression" dxfId="405" priority="3">
      <formula>H59&gt;0</formula>
    </cfRule>
    <cfRule type="expression" dxfId="404" priority="4">
      <formula>H59&lt;0</formula>
    </cfRule>
  </conditionalFormatting>
  <conditionalFormatting sqref="M30">
    <cfRule type="expression" dxfId="403" priority="1">
      <formula>M30&gt;0</formula>
    </cfRule>
    <cfRule type="expression" dxfId="40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92.23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92.23</v>
      </c>
      <c r="R4" s="475">
        <v>5.0000000000000001E-4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101.45300000000002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100.53070000000001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99.608400000000017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98.68610000000001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97.763800000000003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96.841500000000011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95.919200000000004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94.996900000000011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94.074600000000004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93.152300000000011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92.23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91.307699999999997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90.385400000000004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89.463099999999997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88.540800000000004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87.618499999999997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86.696200000000005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85.773900000000012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84.851600000000005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83.929300000000012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83.007000000000005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01" priority="19">
      <formula>F27&gt;0</formula>
    </cfRule>
    <cfRule type="expression" dxfId="400" priority="20">
      <formula>F27&lt;0</formula>
    </cfRule>
  </conditionalFormatting>
  <conditionalFormatting sqref="F37:F38">
    <cfRule type="expression" dxfId="399" priority="17">
      <formula>F37&gt;0</formula>
    </cfRule>
    <cfRule type="expression" dxfId="398" priority="18">
      <formula>F37&lt;0</formula>
    </cfRule>
  </conditionalFormatting>
  <conditionalFormatting sqref="H27:H32">
    <cfRule type="expression" dxfId="397" priority="15">
      <formula>H27&gt;0</formula>
    </cfRule>
    <cfRule type="expression" dxfId="396" priority="16">
      <formula>H27&lt;0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149.97999999999999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149.97999999999999</v>
      </c>
      <c r="R4" s="475">
        <v>-7.4999999999999997E-3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164.97800000000001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163.47819999999999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161.97839999999999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160.4786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158.97880000000001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157.47899999999998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155.97919999999999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154.4794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152.9796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151.47979999999998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149.97999999999999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148.4802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146.98039999999997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145.48059999999998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143.98079999999999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142.48099999999999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140.98119999999997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139.48140000000001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137.98159999999999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136.48179999999999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134.982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91" priority="25">
      <formula>F24&gt;0</formula>
    </cfRule>
    <cfRule type="expression" dxfId="390" priority="26">
      <formula>F24&lt;0</formula>
    </cfRule>
  </conditionalFormatting>
  <conditionalFormatting sqref="H21:H27">
    <cfRule type="expression" dxfId="389" priority="19">
      <formula>H21&gt;0</formula>
    </cfRule>
    <cfRule type="expression" dxfId="388" priority="20">
      <formula>H21&lt;0</formula>
    </cfRule>
  </conditionalFormatting>
  <conditionalFormatting sqref="F21:F23">
    <cfRule type="expression" dxfId="387" priority="5">
      <formula>F21&gt;0</formula>
    </cfRule>
    <cfRule type="expression" dxfId="386" priority="6">
      <formula>F21&lt;0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259.64999999999998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259.64999999999998</v>
      </c>
      <c r="R4" s="475">
        <v>-6.0000000000000001E-3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285.61500000000001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283.01850000000002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280.42199999999997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277.82549999999998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275.22899999999998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272.63249999999999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270.036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267.43950000000001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264.84299999999996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262.24649999999997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259.64999999999998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257.05349999999999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254.45699999999997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251.86049999999997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249.26399999999998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246.66749999999996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244.07099999999997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241.47449999999998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238.87799999999999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236.28149999999999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233.68499999999997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81" priority="11">
      <formula>F21&gt;0</formula>
    </cfRule>
    <cfRule type="expression" dxfId="380" priority="12">
      <formula>F21&lt;0</formula>
    </cfRule>
  </conditionalFormatting>
  <conditionalFormatting sqref="H21:H23">
    <cfRule type="expression" dxfId="379" priority="9">
      <formula>H21&gt;0</formula>
    </cfRule>
    <cfRule type="expression" dxfId="378" priority="10">
      <formula>H21&lt;0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74.42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74.42</v>
      </c>
      <c r="R4" s="475">
        <v>4.4999999999999997E-3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81.862000000000009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81.117800000000003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80.37360000000001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79.629400000000004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78.885200000000012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78.141000000000005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77.396799999999999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76.652600000000007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75.9084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75.164200000000008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74.42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73.675799999999995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72.931600000000003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72.187399999999997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71.443200000000004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70.698999999999998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69.954799999999992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69.210599999999999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68.466400000000007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67.722200000000001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66.978000000000009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3" priority="15">
      <formula>F29&gt;0</formula>
    </cfRule>
    <cfRule type="expression" dxfId="372" priority="16">
      <formula>F29&lt;0</formula>
    </cfRule>
  </conditionalFormatting>
  <conditionalFormatting sqref="F34:F62">
    <cfRule type="expression" dxfId="371" priority="11">
      <formula>F34&gt;0</formula>
    </cfRule>
    <cfRule type="expression" dxfId="370" priority="12">
      <formula>F34&lt;0</formula>
    </cfRule>
  </conditionalFormatting>
  <conditionalFormatting sqref="F34:F62">
    <cfRule type="expression" dxfId="369" priority="13">
      <formula>F34&gt;0</formula>
    </cfRule>
    <cfRule type="expression" dxfId="368" priority="14">
      <formula>F34&lt;0</formula>
    </cfRule>
  </conditionalFormatting>
  <conditionalFormatting sqref="H29:H62">
    <cfRule type="expression" dxfId="367" priority="9">
      <formula>H29&gt;0</formula>
    </cfRule>
    <cfRule type="expression" dxfId="366" priority="10">
      <formula>H29&lt;0</formula>
    </cfRule>
  </conditionalFormatting>
  <conditionalFormatting sqref="F25:F28">
    <cfRule type="expression" dxfId="365" priority="7">
      <formula>F25&gt;0</formula>
    </cfRule>
    <cfRule type="expression" dxfId="364" priority="8">
      <formula>F25&lt;0</formula>
    </cfRule>
  </conditionalFormatting>
  <conditionalFormatting sqref="H25:H28">
    <cfRule type="expression" dxfId="363" priority="5">
      <formula>H25&gt;0</formula>
    </cfRule>
    <cfRule type="expression" dxfId="362" priority="6">
      <formula>H25&lt;0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53.54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53.54</v>
      </c>
      <c r="R4" s="492">
        <v>-1.29E-2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58.894000000000005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58.358600000000003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57.8232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57.287800000000004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56.752400000000002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56.216999999999999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55.681600000000003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55.1462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54.610799999999998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54.075400000000002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53.54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53.004599999999996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52.469200000000001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51.933799999999998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51.398399999999995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50.863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50.327599999999997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49.792200000000001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49.256799999999998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48.721400000000003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48.186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7" priority="73">
      <formula>F25&gt;0</formula>
    </cfRule>
    <cfRule type="expression" dxfId="356" priority="74">
      <formula>F25&lt;0</formula>
    </cfRule>
  </conditionalFormatting>
  <conditionalFormatting sqref="F57:F64 F66">
    <cfRule type="expression" dxfId="355" priority="69">
      <formula>F57&gt;0</formula>
    </cfRule>
    <cfRule type="expression" dxfId="354" priority="70">
      <formula>F57&lt;0</formula>
    </cfRule>
  </conditionalFormatting>
  <conditionalFormatting sqref="F57:F64 F66">
    <cfRule type="expression" dxfId="353" priority="71">
      <formula>F57&gt;0</formula>
    </cfRule>
    <cfRule type="expression" dxfId="352" priority="72">
      <formula>F57&lt;0</formula>
    </cfRule>
  </conditionalFormatting>
  <conditionalFormatting sqref="H57:H64 H66">
    <cfRule type="expression" dxfId="351" priority="67">
      <formula>H57&gt;0</formula>
    </cfRule>
    <cfRule type="expression" dxfId="350" priority="68">
      <formula>H57&lt;0</formula>
    </cfRule>
  </conditionalFormatting>
  <conditionalFormatting sqref="Q7">
    <cfRule type="expression" dxfId="349" priority="49">
      <formula>Q7&gt;0</formula>
    </cfRule>
    <cfRule type="expression" dxfId="348" priority="50">
      <formula>Q7&lt;0</formula>
    </cfRule>
  </conditionalFormatting>
  <conditionalFormatting sqref="Q8">
    <cfRule type="expression" dxfId="347" priority="47">
      <formula>Q8&gt;0</formula>
    </cfRule>
    <cfRule type="expression" dxfId="346" priority="48">
      <formula>Q8&lt;0</formula>
    </cfRule>
  </conditionalFormatting>
  <conditionalFormatting sqref="F24">
    <cfRule type="expression" dxfId="345" priority="33">
      <formula>F24&gt;0</formula>
    </cfRule>
    <cfRule type="expression" dxfId="344" priority="34">
      <formula>F24&lt;0</formula>
    </cfRule>
  </conditionalFormatting>
  <conditionalFormatting sqref="H24">
    <cfRule type="expression" dxfId="343" priority="31">
      <formula>H24&gt;0</formula>
    </cfRule>
    <cfRule type="expression" dxfId="342" priority="32">
      <formula>H24&lt;0</formula>
    </cfRule>
  </conditionalFormatting>
  <conditionalFormatting sqref="M67">
    <cfRule type="expression" dxfId="341" priority="29">
      <formula>M67&gt;0</formula>
    </cfRule>
    <cfRule type="expression" dxfId="340" priority="30">
      <formula>M67&lt;0</formula>
    </cfRule>
  </conditionalFormatting>
  <conditionalFormatting sqref="F65">
    <cfRule type="expression" dxfId="339" priority="25">
      <formula>F65&gt;0</formula>
    </cfRule>
    <cfRule type="expression" dxfId="338" priority="26">
      <formula>F65&lt;0</formula>
    </cfRule>
  </conditionalFormatting>
  <conditionalFormatting sqref="F65">
    <cfRule type="expression" dxfId="337" priority="27">
      <formula>F65&gt;0</formula>
    </cfRule>
    <cfRule type="expression" dxfId="336" priority="28">
      <formula>F65&lt;0</formula>
    </cfRule>
  </conditionalFormatting>
  <conditionalFormatting sqref="H65">
    <cfRule type="expression" dxfId="335" priority="23">
      <formula>H65&gt;0</formula>
    </cfRule>
    <cfRule type="expression" dxfId="334" priority="24">
      <formula>H65&lt;0</formula>
    </cfRule>
  </conditionalFormatting>
  <conditionalFormatting sqref="F93:F97 H93:H97 H99:H124 F99:F124">
    <cfRule type="expression" dxfId="333" priority="19">
      <formula>F93&gt;0</formula>
    </cfRule>
    <cfRule type="expression" dxfId="332" priority="20">
      <formula>F93&lt;0</formula>
    </cfRule>
  </conditionalFormatting>
  <conditionalFormatting sqref="F125:F132 F134">
    <cfRule type="expression" dxfId="331" priority="15">
      <formula>F125&gt;0</formula>
    </cfRule>
    <cfRule type="expression" dxfId="330" priority="16">
      <formula>F125&lt;0</formula>
    </cfRule>
  </conditionalFormatting>
  <conditionalFormatting sqref="F125:F132 F134">
    <cfRule type="expression" dxfId="329" priority="17">
      <formula>F125&gt;0</formula>
    </cfRule>
    <cfRule type="expression" dxfId="328" priority="18">
      <formula>F125&lt;0</formula>
    </cfRule>
  </conditionalFormatting>
  <conditionalFormatting sqref="H125:H132 H134">
    <cfRule type="expression" dxfId="327" priority="13">
      <formula>H125&gt;0</formula>
    </cfRule>
    <cfRule type="expression" dxfId="326" priority="14">
      <formula>H125&lt;0</formula>
    </cfRule>
  </conditionalFormatting>
  <conditionalFormatting sqref="F92">
    <cfRule type="expression" dxfId="325" priority="11">
      <formula>F92&gt;0</formula>
    </cfRule>
    <cfRule type="expression" dxfId="324" priority="12">
      <formula>F92&lt;0</formula>
    </cfRule>
  </conditionalFormatting>
  <conditionalFormatting sqref="H92">
    <cfRule type="expression" dxfId="323" priority="9">
      <formula>H92&gt;0</formula>
    </cfRule>
    <cfRule type="expression" dxfId="322" priority="10">
      <formula>H92&lt;0</formula>
    </cfRule>
  </conditionalFormatting>
  <conditionalFormatting sqref="F133">
    <cfRule type="expression" dxfId="321" priority="5">
      <formula>F133&gt;0</formula>
    </cfRule>
    <cfRule type="expression" dxfId="320" priority="6">
      <formula>F133&lt;0</formula>
    </cfRule>
  </conditionalFormatting>
  <conditionalFormatting sqref="F133">
    <cfRule type="expression" dxfId="319" priority="7">
      <formula>F133&gt;0</formula>
    </cfRule>
    <cfRule type="expression" dxfId="318" priority="8">
      <formula>F133&lt;0</formula>
    </cfRule>
  </conditionalFormatting>
  <conditionalFormatting sqref="H133">
    <cfRule type="expression" dxfId="317" priority="3">
      <formula>H133&gt;0</formula>
    </cfRule>
    <cfRule type="expression" dxfId="316" priority="4">
      <formula>H133&lt;0</formula>
    </cfRule>
  </conditionalFormatting>
  <conditionalFormatting sqref="F98 H98">
    <cfRule type="expression" dxfId="315" priority="1">
      <formula>F98&gt;0</formula>
    </cfRule>
    <cfRule type="expression" dxfId="31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53.73</v>
      </c>
      <c r="R4" s="494">
        <v>-2E-3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5373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2097.339999999997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898.86999999999989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0.20090386287389947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2.2706123208635774E-2</v>
      </c>
      <c r="R11">
        <f>0.305</f>
        <v>0.30499999999999999</v>
      </c>
      <c r="T11" s="29">
        <v>43257</v>
      </c>
      <c r="U11" t="s">
        <v>1125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8.6105769230769216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59.103000000000002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58.5657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58.028399999999998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57.491100000000003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56.953800000000001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56.416499999999999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55.879199999999997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55.341899999999995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54.804600000000001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54.267299999999999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53.73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53.192699999999995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52.655399999999993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52.118099999999998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51.580799999999996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51.043499999999995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50.506199999999993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49.968899999999998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49.431599999999996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48.894300000000001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48.356999999999999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13" priority="59">
      <formula>F45&gt;0</formula>
    </cfRule>
    <cfRule type="expression" dxfId="312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11" priority="61">
      <formula>F40&gt;0</formula>
    </cfRule>
    <cfRule type="expression" dxfId="310" priority="62">
      <formula>F40&lt;0</formula>
    </cfRule>
  </conditionalFormatting>
  <conditionalFormatting sqref="F45:F59 F61:F91 F93:F102">
    <cfRule type="expression" dxfId="309" priority="57">
      <formula>F45&gt;0</formula>
    </cfRule>
    <cfRule type="expression" dxfId="308" priority="58">
      <formula>F45&lt;0</formula>
    </cfRule>
  </conditionalFormatting>
  <conditionalFormatting sqref="H43:H59 H61:H91 H93:H102">
    <cfRule type="expression" dxfId="307" priority="55">
      <formula>H43&gt;0</formula>
    </cfRule>
    <cfRule type="expression" dxfId="306" priority="56">
      <formula>H43&lt;0</formula>
    </cfRule>
  </conditionalFormatting>
  <conditionalFormatting sqref="F36:F39">
    <cfRule type="expression" dxfId="305" priority="53">
      <formula>F36&gt;0</formula>
    </cfRule>
    <cfRule type="expression" dxfId="304" priority="54">
      <formula>F36&lt;0</formula>
    </cfRule>
  </conditionalFormatting>
  <conditionalFormatting sqref="H36:H42">
    <cfRule type="expression" dxfId="303" priority="51">
      <formula>H36&gt;0</formula>
    </cfRule>
    <cfRule type="expression" dxfId="302" priority="52">
      <formula>H36&lt;0</formula>
    </cfRule>
  </conditionalFormatting>
  <conditionalFormatting sqref="Q7">
    <cfRule type="expression" dxfId="301" priority="45">
      <formula>Q7&gt;0</formula>
    </cfRule>
    <cfRule type="expression" dxfId="300" priority="46">
      <formula>Q7&lt;0</formula>
    </cfRule>
  </conditionalFormatting>
  <conditionalFormatting sqref="Q8">
    <cfRule type="expression" dxfId="299" priority="43">
      <formula>Q8&gt;0</formula>
    </cfRule>
    <cfRule type="expression" dxfId="298" priority="44">
      <formula>Q8&lt;0</formula>
    </cfRule>
  </conditionalFormatting>
  <conditionalFormatting sqref="Q10">
    <cfRule type="expression" dxfId="297" priority="41">
      <formula>Q10&gt;0</formula>
    </cfRule>
    <cfRule type="expression" dxfId="296" priority="42">
      <formula>Q10&lt;0</formula>
    </cfRule>
  </conditionalFormatting>
  <conditionalFormatting sqref="F60">
    <cfRule type="expression" dxfId="295" priority="39">
      <formula>F60&gt;0</formula>
    </cfRule>
    <cfRule type="expression" dxfId="294" priority="40">
      <formula>F60&lt;0</formula>
    </cfRule>
  </conditionalFormatting>
  <conditionalFormatting sqref="F60">
    <cfRule type="expression" dxfId="293" priority="37">
      <formula>F60&gt;0</formula>
    </cfRule>
    <cfRule type="expression" dxfId="292" priority="38">
      <formula>F60&lt;0</formula>
    </cfRule>
  </conditionalFormatting>
  <conditionalFormatting sqref="H60">
    <cfRule type="expression" dxfId="291" priority="35">
      <formula>H60&gt;0</formula>
    </cfRule>
    <cfRule type="expression" dxfId="290" priority="36">
      <formula>H60&lt;0</formula>
    </cfRule>
  </conditionalFormatting>
  <conditionalFormatting sqref="F92">
    <cfRule type="expression" dxfId="289" priority="33">
      <formula>F92&gt;0</formula>
    </cfRule>
    <cfRule type="expression" dxfId="288" priority="34">
      <formula>F92&lt;0</formula>
    </cfRule>
  </conditionalFormatting>
  <conditionalFormatting sqref="F92">
    <cfRule type="expression" dxfId="287" priority="31">
      <formula>F92&gt;0</formula>
    </cfRule>
    <cfRule type="expression" dxfId="286" priority="32">
      <formula>F92&lt;0</formula>
    </cfRule>
  </conditionalFormatting>
  <conditionalFormatting sqref="H92">
    <cfRule type="expression" dxfId="285" priority="29">
      <formula>H92&gt;0</formula>
    </cfRule>
    <cfRule type="expression" dxfId="284" priority="30">
      <formula>H92&lt;0</formula>
    </cfRule>
  </conditionalFormatting>
  <conditionalFormatting sqref="F169:F183 F185:F215 F217:F226">
    <cfRule type="expression" dxfId="283" priority="25">
      <formula>F169&gt;0</formula>
    </cfRule>
    <cfRule type="expression" dxfId="282" priority="26">
      <formula>F169&lt;0</formula>
    </cfRule>
  </conditionalFormatting>
  <conditionalFormatting sqref="F164:F168">
    <cfRule type="expression" dxfId="281" priority="27">
      <formula>F164&gt;0</formula>
    </cfRule>
    <cfRule type="expression" dxfId="280" priority="28">
      <formula>F164&lt;0</formula>
    </cfRule>
  </conditionalFormatting>
  <conditionalFormatting sqref="F169:F183 F185:F215 F217:F226">
    <cfRule type="expression" dxfId="279" priority="23">
      <formula>F169&gt;0</formula>
    </cfRule>
    <cfRule type="expression" dxfId="278" priority="24">
      <formula>F169&lt;0</formula>
    </cfRule>
  </conditionalFormatting>
  <conditionalFormatting sqref="H164:H183 H185:H215 H217:H226">
    <cfRule type="expression" dxfId="277" priority="21">
      <formula>H164&gt;0</formula>
    </cfRule>
    <cfRule type="expression" dxfId="276" priority="22">
      <formula>H164&lt;0</formula>
    </cfRule>
  </conditionalFormatting>
  <conditionalFormatting sqref="F160:F163">
    <cfRule type="expression" dxfId="275" priority="19">
      <formula>F160&gt;0</formula>
    </cfRule>
    <cfRule type="expression" dxfId="274" priority="20">
      <formula>F160&lt;0</formula>
    </cfRule>
  </conditionalFormatting>
  <conditionalFormatting sqref="H160:H163">
    <cfRule type="expression" dxfId="273" priority="17">
      <formula>H160&gt;0</formula>
    </cfRule>
    <cfRule type="expression" dxfId="272" priority="18">
      <formula>H160&lt;0</formula>
    </cfRule>
  </conditionalFormatting>
  <conditionalFormatting sqref="F184">
    <cfRule type="expression" dxfId="271" priority="15">
      <formula>F184&gt;0</formula>
    </cfRule>
    <cfRule type="expression" dxfId="270" priority="16">
      <formula>F184&lt;0</formula>
    </cfRule>
  </conditionalFormatting>
  <conditionalFormatting sqref="F184">
    <cfRule type="expression" dxfId="269" priority="13">
      <formula>F184&gt;0</formula>
    </cfRule>
    <cfRule type="expression" dxfId="268" priority="14">
      <formula>F184&lt;0</formula>
    </cfRule>
  </conditionalFormatting>
  <conditionalFormatting sqref="H184">
    <cfRule type="expression" dxfId="267" priority="11">
      <formula>H184&gt;0</formula>
    </cfRule>
    <cfRule type="expression" dxfId="266" priority="12">
      <formula>H184&lt;0</formula>
    </cfRule>
  </conditionalFormatting>
  <conditionalFormatting sqref="F216">
    <cfRule type="expression" dxfId="265" priority="9">
      <formula>F216&gt;0</formula>
    </cfRule>
    <cfRule type="expression" dxfId="264" priority="10">
      <formula>F216&lt;0</formula>
    </cfRule>
  </conditionalFormatting>
  <conditionalFormatting sqref="F216">
    <cfRule type="expression" dxfId="263" priority="7">
      <formula>F216&gt;0</formula>
    </cfRule>
    <cfRule type="expression" dxfId="262" priority="8">
      <formula>F216&lt;0</formula>
    </cfRule>
  </conditionalFormatting>
  <conditionalFormatting sqref="H216">
    <cfRule type="expression" dxfId="261" priority="5">
      <formula>H216&gt;0</formula>
    </cfRule>
    <cfRule type="expression" dxfId="260" priority="6">
      <formula>H216&lt;0</formula>
    </cfRule>
  </conditionalFormatting>
  <conditionalFormatting sqref="J38:J39">
    <cfRule type="expression" dxfId="259" priority="3">
      <formula>J38&gt;0</formula>
    </cfRule>
    <cfRule type="expression" dxfId="258" priority="4">
      <formula>J38&lt;0</formula>
    </cfRule>
  </conditionalFormatting>
  <conditionalFormatting sqref="J41:J51">
    <cfRule type="expression" dxfId="257" priority="1">
      <formula>J41&gt;0</formula>
    </cfRule>
    <cfRule type="expression" dxfId="256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24.01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24.01</v>
      </c>
      <c r="R4" s="475">
        <v>-1.11E-2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9.8000000000000007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26.411000000000005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26.170900000000003</v>
      </c>
      <c r="U18" t="s">
        <v>1083</v>
      </c>
    </row>
    <row r="19" spans="1:21" x14ac:dyDescent="0.25">
      <c r="O19" s="81">
        <v>1.08</v>
      </c>
      <c r="P19" s="81">
        <f t="shared" si="0"/>
        <v>25.930800000000005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25.690700000000003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25.450600000000001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25.210500000000003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24.970400000000001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24.730300000000003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24.490200000000002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24.250100000000003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24.01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23.7699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23.529800000000002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23.2897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23.049600000000002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22.8095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22.569400000000002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22.329300000000003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22.089200000000002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21.849100000000004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21.609000000000002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230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361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764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5" priority="99">
      <formula>F27&gt;0</formula>
    </cfRule>
    <cfRule type="expression" dxfId="254" priority="100">
      <formula>F27&lt;0</formula>
    </cfRule>
  </conditionalFormatting>
  <conditionalFormatting sqref="H27:H29">
    <cfRule type="expression" dxfId="253" priority="97">
      <formula>H27&gt;0</formula>
    </cfRule>
    <cfRule type="expression" dxfId="252" priority="98">
      <formula>H27&lt;0</formula>
    </cfRule>
  </conditionalFormatting>
  <conditionalFormatting sqref="H30">
    <cfRule type="expression" dxfId="251" priority="93">
      <formula>H30&gt;0</formula>
    </cfRule>
    <cfRule type="expression" dxfId="250" priority="94">
      <formula>H30&lt;0</formula>
    </cfRule>
  </conditionalFormatting>
  <conditionalFormatting sqref="H31:H55">
    <cfRule type="expression" dxfId="249" priority="91">
      <formula>H31&gt;0</formula>
    </cfRule>
    <cfRule type="expression" dxfId="248" priority="92">
      <formula>H31&lt;0</formula>
    </cfRule>
  </conditionalFormatting>
  <conditionalFormatting sqref="F31">
    <cfRule type="expression" dxfId="247" priority="85">
      <formula>F31&gt;0</formula>
    </cfRule>
    <cfRule type="expression" dxfId="246" priority="86">
      <formula>F31&lt;0</formula>
    </cfRule>
  </conditionalFormatting>
  <conditionalFormatting sqref="I25:I29">
    <cfRule type="expression" dxfId="245" priority="83">
      <formula>I25&gt;0</formula>
    </cfRule>
    <cfRule type="expression" dxfId="244" priority="84">
      <formula>I25&lt;0</formula>
    </cfRule>
  </conditionalFormatting>
  <conditionalFormatting sqref="I30:I33 I35 I38:K38 I40:K55">
    <cfRule type="expression" dxfId="243" priority="77">
      <formula>I30&gt;0</formula>
    </cfRule>
    <cfRule type="expression" dxfId="242" priority="78">
      <formula>I30&lt;0</formula>
    </cfRule>
  </conditionalFormatting>
  <conditionalFormatting sqref="I21:K24">
    <cfRule type="expression" dxfId="241" priority="75">
      <formula>I21&gt;0</formula>
    </cfRule>
    <cfRule type="expression" dxfId="240" priority="76">
      <formula>I21&lt;0</formula>
    </cfRule>
  </conditionalFormatting>
  <conditionalFormatting sqref="F32:F55">
    <cfRule type="expression" dxfId="239" priority="73">
      <formula>F32&gt;0</formula>
    </cfRule>
    <cfRule type="expression" dxfId="238" priority="74">
      <formula>F32&lt;0</formula>
    </cfRule>
  </conditionalFormatting>
  <conditionalFormatting sqref="Q8">
    <cfRule type="expression" dxfId="237" priority="69">
      <formula>Q8&gt;0</formula>
    </cfRule>
    <cfRule type="expression" dxfId="236" priority="70">
      <formula>Q8&lt;0</formula>
    </cfRule>
  </conditionalFormatting>
  <conditionalFormatting sqref="Q7">
    <cfRule type="expression" dxfId="235" priority="71">
      <formula>Q7&gt;0</formula>
    </cfRule>
    <cfRule type="expression" dxfId="234" priority="72">
      <formula>Q7&lt;0</formula>
    </cfRule>
  </conditionalFormatting>
  <conditionalFormatting sqref="F82">
    <cfRule type="expression" dxfId="233" priority="57">
      <formula>F82&gt;0</formula>
    </cfRule>
    <cfRule type="expression" dxfId="232" priority="58">
      <formula>F82&lt;0</formula>
    </cfRule>
  </conditionalFormatting>
  <conditionalFormatting sqref="H82">
    <cfRule type="expression" dxfId="231" priority="55">
      <formula>H82&gt;0</formula>
    </cfRule>
    <cfRule type="expression" dxfId="230" priority="56">
      <formula>H82&lt;0</formula>
    </cfRule>
  </conditionalFormatting>
  <conditionalFormatting sqref="I82">
    <cfRule type="expression" dxfId="229" priority="43">
      <formula>I82&gt;0</formula>
    </cfRule>
    <cfRule type="expression" dxfId="228" priority="44">
      <formula>I82&lt;0</formula>
    </cfRule>
  </conditionalFormatting>
  <conditionalFormatting sqref="F25:F26">
    <cfRule type="expression" dxfId="227" priority="39">
      <formula>F25&gt;0</formula>
    </cfRule>
    <cfRule type="expression" dxfId="226" priority="40">
      <formula>F25&lt;0</formula>
    </cfRule>
  </conditionalFormatting>
  <conditionalFormatting sqref="H25:H26">
    <cfRule type="expression" dxfId="225" priority="37">
      <formula>H25&gt;0</formula>
    </cfRule>
    <cfRule type="expression" dxfId="224" priority="38">
      <formula>H25&lt;0</formula>
    </cfRule>
  </conditionalFormatting>
  <conditionalFormatting sqref="F88:F92">
    <cfRule type="expression" dxfId="223" priority="35">
      <formula>F88&gt;0</formula>
    </cfRule>
    <cfRule type="expression" dxfId="222" priority="36">
      <formula>F88&lt;0</formula>
    </cfRule>
  </conditionalFormatting>
  <conditionalFormatting sqref="H88:H90">
    <cfRule type="expression" dxfId="221" priority="33">
      <formula>H88&gt;0</formula>
    </cfRule>
    <cfRule type="expression" dxfId="220" priority="34">
      <formula>H88&lt;0</formula>
    </cfRule>
  </conditionalFormatting>
  <conditionalFormatting sqref="H91:H92">
    <cfRule type="expression" dxfId="219" priority="31">
      <formula>H91&gt;0</formula>
    </cfRule>
    <cfRule type="expression" dxfId="218" priority="32">
      <formula>H91&lt;0</formula>
    </cfRule>
  </conditionalFormatting>
  <conditionalFormatting sqref="H93:H118">
    <cfRule type="expression" dxfId="217" priority="29">
      <formula>H93&gt;0</formula>
    </cfRule>
    <cfRule type="expression" dxfId="216" priority="30">
      <formula>H93&lt;0</formula>
    </cfRule>
  </conditionalFormatting>
  <conditionalFormatting sqref="F83:F86">
    <cfRule type="expression" dxfId="215" priority="27">
      <formula>F83&gt;0</formula>
    </cfRule>
    <cfRule type="expression" dxfId="214" priority="28">
      <formula>F83&lt;0</formula>
    </cfRule>
  </conditionalFormatting>
  <conditionalFormatting sqref="H83:H86">
    <cfRule type="expression" dxfId="213" priority="25">
      <formula>H83&gt;0</formula>
    </cfRule>
    <cfRule type="expression" dxfId="212" priority="26">
      <formula>H83&lt;0</formula>
    </cfRule>
  </conditionalFormatting>
  <conditionalFormatting sqref="F93">
    <cfRule type="expression" dxfId="211" priority="23">
      <formula>F93&gt;0</formula>
    </cfRule>
    <cfRule type="expression" dxfId="210" priority="24">
      <formula>F93&lt;0</formula>
    </cfRule>
  </conditionalFormatting>
  <conditionalFormatting sqref="I87:I89">
    <cfRule type="expression" dxfId="209" priority="21">
      <formula>I87&gt;0</formula>
    </cfRule>
    <cfRule type="expression" dxfId="208" priority="22">
      <formula>I87&lt;0</formula>
    </cfRule>
  </conditionalFormatting>
  <conditionalFormatting sqref="I90">
    <cfRule type="expression" dxfId="207" priority="19">
      <formula>I90&gt;0</formula>
    </cfRule>
    <cfRule type="expression" dxfId="206" priority="20">
      <formula>I90&lt;0</formula>
    </cfRule>
  </conditionalFormatting>
  <conditionalFormatting sqref="I91">
    <cfRule type="expression" dxfId="205" priority="17">
      <formula>I91&gt;0</formula>
    </cfRule>
    <cfRule type="expression" dxfId="204" priority="18">
      <formula>I91&lt;0</formula>
    </cfRule>
  </conditionalFormatting>
  <conditionalFormatting sqref="I92:I95 I97 I100 I102:I118">
    <cfRule type="expression" dxfId="203" priority="15">
      <formula>I92&gt;0</formula>
    </cfRule>
    <cfRule type="expression" dxfId="202" priority="16">
      <formula>I92&lt;0</formula>
    </cfRule>
  </conditionalFormatting>
  <conditionalFormatting sqref="I83:I86">
    <cfRule type="expression" dxfId="201" priority="13">
      <formula>I83&gt;0</formula>
    </cfRule>
    <cfRule type="expression" dxfId="200" priority="14">
      <formula>I83&lt;0</formula>
    </cfRule>
  </conditionalFormatting>
  <conditionalFormatting sqref="F94:F118">
    <cfRule type="expression" dxfId="199" priority="11">
      <formula>F94&gt;0</formula>
    </cfRule>
    <cfRule type="expression" dxfId="198" priority="12">
      <formula>F94&lt;0</formula>
    </cfRule>
  </conditionalFormatting>
  <conditionalFormatting sqref="F87">
    <cfRule type="expression" dxfId="197" priority="9">
      <formula>F87&gt;0</formula>
    </cfRule>
    <cfRule type="expression" dxfId="196" priority="10">
      <formula>F87&lt;0</formula>
    </cfRule>
  </conditionalFormatting>
  <conditionalFormatting sqref="H87">
    <cfRule type="expression" dxfId="195" priority="7">
      <formula>H87&gt;0</formula>
    </cfRule>
    <cfRule type="expression" dxfId="194" priority="8">
      <formula>H87&lt;0</formula>
    </cfRule>
  </conditionalFormatting>
  <conditionalFormatting sqref="F21:F24">
    <cfRule type="expression" dxfId="193" priority="5">
      <formula>F21&gt;0</formula>
    </cfRule>
    <cfRule type="expression" dxfId="192" priority="6">
      <formula>F21&lt;0</formula>
    </cfRule>
  </conditionalFormatting>
  <conditionalFormatting sqref="H21:H24">
    <cfRule type="expression" dxfId="191" priority="3">
      <formula>H21&gt;0</formula>
    </cfRule>
    <cfRule type="expression" dxfId="190" priority="4">
      <formula>H21&lt;0</formula>
    </cfRule>
  </conditionalFormatting>
  <conditionalFormatting sqref="J25:K27 J30:K37 J28:J29">
    <cfRule type="expression" dxfId="189" priority="1">
      <formula>J25&gt;0</formula>
    </cfRule>
    <cfRule type="expression" dxfId="188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105.89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105.89</v>
      </c>
      <c r="R4" s="475">
        <v>-1.18E-2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116.47900000000001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115.42010000000001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114.36120000000001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113.3023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112.24340000000001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111.1845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110.12560000000001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109.0667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108.0078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106.94889999999999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105.89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104.83110000000001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103.7722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102.7133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101.6544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100.5955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99.536599999999993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98.477699999999999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97.418800000000005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96.35990000000001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95.301000000000002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6.7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6.7</v>
      </c>
      <c r="R4" s="475">
        <v>-8.3400000000000002E-2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7.370000000000001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7.3030000000000008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7.2360000000000007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7.1690000000000005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7.1020000000000003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7.0350000000000001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6.9680000000000009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6.9010000000000007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6.8340000000000005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6.7670000000000003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6.7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6.633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6.5659999999999998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6.4989999999999997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6.4319999999999995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6.3650000000000002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6.298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6.2310000000000008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6.1640000000000006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6.0970000000000004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6.03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0">
        <v>43133</v>
      </c>
    </row>
    <row r="2" spans="1:40" x14ac:dyDescent="0.25">
      <c r="A2" s="6" t="s">
        <v>55</v>
      </c>
      <c r="B2" s="76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3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71.52</v>
      </c>
      <c r="R4" s="475">
        <v>8.0000000000000004E-4</v>
      </c>
      <c r="U4" t="s">
        <v>812</v>
      </c>
      <c r="X4" s="739" t="s">
        <v>794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3576</v>
      </c>
      <c r="T5" s="1"/>
      <c r="X5" s="739" t="s">
        <v>795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819</v>
      </c>
      <c r="AF5" s="738" t="s">
        <v>819</v>
      </c>
      <c r="AG5" s="738" t="s">
        <v>819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832.12999999998965</v>
      </c>
      <c r="R7">
        <v>50</v>
      </c>
      <c r="X7" s="739" t="s">
        <v>797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21.999999999999545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6.1902082160944123E-3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2.9082774049217004E-2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11.071207430340557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3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78.671999999999997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77.956800000000001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77.241600000000005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76.526399999999995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75.811199999999999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75.096000000000004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74.380799999999994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73.665599999999998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72.950400000000002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72.235199999999992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71.52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70.8048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70.08959999999999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69.374399999999994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68.659199999999998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67.943999999999988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67.228799999999993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66.513599999999997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65.798400000000001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65.083200000000005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64.367999999999995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2"/>
      <c r="B205" s="802"/>
      <c r="C205" s="802"/>
      <c r="D205" s="803"/>
      <c r="E205" s="803"/>
      <c r="F205" s="803"/>
      <c r="G205" s="803"/>
      <c r="H205" s="804"/>
      <c r="I205" s="805"/>
      <c r="J205" s="802"/>
      <c r="K205" s="802"/>
      <c r="L205" s="802"/>
    </row>
    <row r="206" spans="1:12" x14ac:dyDescent="0.25">
      <c r="A206" s="802"/>
      <c r="B206" s="802"/>
      <c r="C206" s="802"/>
      <c r="D206" s="803"/>
      <c r="E206" s="803"/>
      <c r="F206" s="803"/>
      <c r="G206" s="803"/>
      <c r="H206" s="804"/>
      <c r="I206" s="805"/>
      <c r="J206" s="802"/>
      <c r="K206" s="802"/>
      <c r="L206" s="802"/>
    </row>
    <row r="207" spans="1:12" x14ac:dyDescent="0.25">
      <c r="A207" s="802"/>
      <c r="B207" s="806">
        <v>42984</v>
      </c>
      <c r="C207" s="802">
        <v>50</v>
      </c>
      <c r="D207" s="803">
        <v>81.88</v>
      </c>
      <c r="E207" s="803">
        <v>82.66</v>
      </c>
      <c r="F207" s="803">
        <f t="shared" ref="F207:F225" si="39">C207*(E207-D207)</f>
        <v>39.000000000000057</v>
      </c>
      <c r="G207" s="803">
        <f t="shared" ref="G207:G225" si="40">D207*C207</f>
        <v>4094</v>
      </c>
      <c r="H207" s="807">
        <f t="shared" ref="H207:H225" si="41">(E207-D207)/D207</f>
        <v>9.5261358085002579E-3</v>
      </c>
      <c r="I207" s="808"/>
      <c r="J207" s="802"/>
      <c r="K207" s="802"/>
      <c r="L207" s="802"/>
    </row>
    <row r="208" spans="1:12" x14ac:dyDescent="0.25">
      <c r="A208" s="802"/>
      <c r="B208" s="806">
        <v>42988</v>
      </c>
      <c r="C208" s="802">
        <v>50</v>
      </c>
      <c r="D208" s="803">
        <v>81.88</v>
      </c>
      <c r="E208" s="803">
        <v>85.1</v>
      </c>
      <c r="F208" s="803">
        <f t="shared" si="39"/>
        <v>160.99999999999994</v>
      </c>
      <c r="G208" s="803">
        <f t="shared" si="40"/>
        <v>4094</v>
      </c>
      <c r="H208" s="807">
        <f t="shared" si="41"/>
        <v>3.9325842696629199E-2</v>
      </c>
      <c r="I208" s="805"/>
      <c r="J208" s="802"/>
      <c r="K208" s="802"/>
      <c r="L208" s="802"/>
    </row>
    <row r="209" spans="1:12" x14ac:dyDescent="0.25">
      <c r="A209" s="802"/>
      <c r="B209" s="806">
        <v>42992</v>
      </c>
      <c r="C209" s="802">
        <v>100</v>
      </c>
      <c r="D209" s="803">
        <v>81.844999999999999</v>
      </c>
      <c r="E209" s="803">
        <v>82.28</v>
      </c>
      <c r="F209" s="803">
        <f t="shared" si="39"/>
        <v>43.500000000000227</v>
      </c>
      <c r="G209" s="803">
        <f t="shared" si="40"/>
        <v>8184.5</v>
      </c>
      <c r="H209" s="807">
        <f t="shared" si="41"/>
        <v>5.3149245525078168E-3</v>
      </c>
      <c r="I209" s="805"/>
      <c r="J209" s="802"/>
      <c r="K209" s="802"/>
      <c r="L209" s="802"/>
    </row>
    <row r="210" spans="1:12" x14ac:dyDescent="0.25">
      <c r="A210" s="802">
        <v>0</v>
      </c>
      <c r="B210" s="806">
        <v>43018</v>
      </c>
      <c r="C210" s="802">
        <v>50</v>
      </c>
      <c r="D210" s="803">
        <v>80.102000000000004</v>
      </c>
      <c r="E210" s="803">
        <v>81.98</v>
      </c>
      <c r="F210" s="803">
        <f t="shared" si="39"/>
        <v>93.9</v>
      </c>
      <c r="G210" s="803">
        <f t="shared" si="40"/>
        <v>4005.1000000000004</v>
      </c>
      <c r="H210" s="807">
        <f t="shared" si="41"/>
        <v>2.3445107487952862E-2</v>
      </c>
      <c r="I210" s="803">
        <v>75.5</v>
      </c>
      <c r="J210" s="802"/>
      <c r="K210" s="803">
        <v>805.57</v>
      </c>
      <c r="L210" s="802"/>
    </row>
    <row r="211" spans="1:12" x14ac:dyDescent="0.25">
      <c r="A211" s="802">
        <v>0</v>
      </c>
      <c r="B211" s="806">
        <v>43020</v>
      </c>
      <c r="C211" s="802">
        <v>100</v>
      </c>
      <c r="D211" s="803">
        <v>80.891000000000005</v>
      </c>
      <c r="E211" s="803">
        <v>81.680000000000007</v>
      </c>
      <c r="F211" s="803">
        <f t="shared" si="39"/>
        <v>78.900000000000148</v>
      </c>
      <c r="G211" s="803">
        <f t="shared" si="40"/>
        <v>8089.1</v>
      </c>
      <c r="H211" s="804">
        <f t="shared" si="41"/>
        <v>9.7538663139286382E-3</v>
      </c>
      <c r="I211" s="803">
        <v>80</v>
      </c>
      <c r="J211" s="802"/>
      <c r="K211" s="803">
        <v>757</v>
      </c>
      <c r="L211" s="802"/>
    </row>
    <row r="212" spans="1:12" x14ac:dyDescent="0.25">
      <c r="A212" s="802">
        <v>50</v>
      </c>
      <c r="B212" s="806">
        <v>43035</v>
      </c>
      <c r="C212" s="802">
        <v>150</v>
      </c>
      <c r="D212" s="803">
        <v>78.554000000000002</v>
      </c>
      <c r="E212" s="803">
        <v>73.28</v>
      </c>
      <c r="F212" s="803">
        <f t="shared" si="39"/>
        <v>-791.10000000000014</v>
      </c>
      <c r="G212" s="803">
        <f t="shared" si="40"/>
        <v>11783.1</v>
      </c>
      <c r="H212" s="804">
        <f t="shared" si="41"/>
        <v>-6.713852891004915E-2</v>
      </c>
      <c r="I212" s="805"/>
      <c r="J212" s="802"/>
      <c r="K212" s="803">
        <v>-132</v>
      </c>
      <c r="L212" s="802"/>
    </row>
    <row r="213" spans="1:12" x14ac:dyDescent="0.25">
      <c r="A213" s="802"/>
      <c r="B213" s="806">
        <v>43035</v>
      </c>
      <c r="C213" s="802">
        <v>100</v>
      </c>
      <c r="D213" s="803">
        <v>79.691900000000004</v>
      </c>
      <c r="E213" s="803">
        <v>76.28</v>
      </c>
      <c r="F213" s="803">
        <f t="shared" si="39"/>
        <v>-341.19000000000028</v>
      </c>
      <c r="G213" s="803">
        <f t="shared" si="40"/>
        <v>7969.1900000000005</v>
      </c>
      <c r="H213" s="804">
        <f t="shared" si="41"/>
        <v>-4.2813636015705522E-2</v>
      </c>
      <c r="I213" s="809" t="s">
        <v>757</v>
      </c>
      <c r="J213" s="802"/>
      <c r="K213" s="803">
        <v>317</v>
      </c>
      <c r="L213" s="802"/>
    </row>
    <row r="214" spans="1:12" x14ac:dyDescent="0.25">
      <c r="A214" s="802"/>
      <c r="B214" s="806">
        <v>43044</v>
      </c>
      <c r="C214" s="802">
        <v>100</v>
      </c>
      <c r="D214" s="803">
        <v>79.69</v>
      </c>
      <c r="E214" s="803">
        <v>73.459999999999994</v>
      </c>
      <c r="F214" s="803">
        <f t="shared" si="39"/>
        <v>-623.00000000000045</v>
      </c>
      <c r="G214" s="803">
        <f t="shared" si="40"/>
        <v>7969</v>
      </c>
      <c r="H214" s="804">
        <f t="shared" si="41"/>
        <v>-7.8177939515623088E-2</v>
      </c>
      <c r="I214" s="805"/>
      <c r="J214" s="802">
        <v>23.71</v>
      </c>
      <c r="K214" s="803">
        <v>35</v>
      </c>
      <c r="L214" s="802"/>
    </row>
    <row r="215" spans="1:12" x14ac:dyDescent="0.25">
      <c r="A215" s="810">
        <v>50</v>
      </c>
      <c r="B215" s="806">
        <v>43053</v>
      </c>
      <c r="C215" s="802">
        <v>150</v>
      </c>
      <c r="D215" s="803">
        <v>76.989999999999995</v>
      </c>
      <c r="E215" s="803">
        <v>71.150000000000006</v>
      </c>
      <c r="F215" s="803">
        <f t="shared" si="39"/>
        <v>-875.99999999999841</v>
      </c>
      <c r="G215" s="803">
        <f t="shared" si="40"/>
        <v>11548.5</v>
      </c>
      <c r="H215" s="804">
        <f t="shared" si="41"/>
        <v>-7.5854007013897773E-2</v>
      </c>
      <c r="I215" s="803">
        <v>76.5</v>
      </c>
      <c r="J215" s="802"/>
      <c r="K215" s="803">
        <v>-217</v>
      </c>
      <c r="L215" s="802"/>
    </row>
    <row r="216" spans="1:12" x14ac:dyDescent="0.25">
      <c r="A216" s="810">
        <v>50</v>
      </c>
      <c r="B216" s="806">
        <v>43068</v>
      </c>
      <c r="C216" s="802">
        <v>100</v>
      </c>
      <c r="D216" s="803">
        <v>78.392799999999994</v>
      </c>
      <c r="E216" s="803">
        <v>73.67</v>
      </c>
      <c r="F216" s="803">
        <f t="shared" si="39"/>
        <v>-472.27999999999923</v>
      </c>
      <c r="G216" s="803">
        <f t="shared" si="40"/>
        <v>7839.28</v>
      </c>
      <c r="H216" s="804">
        <f t="shared" si="41"/>
        <v>-6.0245328652631269E-2</v>
      </c>
      <c r="I216" s="809" t="s">
        <v>767</v>
      </c>
      <c r="J216" s="802"/>
      <c r="K216" s="803">
        <v>186</v>
      </c>
      <c r="L216" s="802"/>
    </row>
    <row r="217" spans="1:12" x14ac:dyDescent="0.25">
      <c r="A217" s="810">
        <v>100</v>
      </c>
      <c r="B217" s="806">
        <v>43090</v>
      </c>
      <c r="C217" s="802">
        <v>150</v>
      </c>
      <c r="D217" s="803">
        <v>76.688500000000005</v>
      </c>
      <c r="E217" s="803">
        <v>73.02</v>
      </c>
      <c r="F217" s="803">
        <f t="shared" si="39"/>
        <v>-550.27500000000134</v>
      </c>
      <c r="G217" s="803">
        <f t="shared" si="40"/>
        <v>11503.275000000001</v>
      </c>
      <c r="H217" s="804">
        <f t="shared" si="41"/>
        <v>-4.7836377031758456E-2</v>
      </c>
      <c r="I217" s="805"/>
      <c r="J217" s="802">
        <v>43.77</v>
      </c>
      <c r="K217" s="803">
        <v>108</v>
      </c>
      <c r="L217" s="802"/>
    </row>
    <row r="218" spans="1:12" x14ac:dyDescent="0.25">
      <c r="A218" s="810">
        <v>100</v>
      </c>
      <c r="B218" s="806">
        <v>43098</v>
      </c>
      <c r="C218" s="802">
        <v>150</v>
      </c>
      <c r="D218" s="803">
        <v>76.341999999999999</v>
      </c>
      <c r="E218" s="803">
        <v>72</v>
      </c>
      <c r="F218" s="803">
        <f t="shared" si="39"/>
        <v>-651.29999999999984</v>
      </c>
      <c r="G218" s="803">
        <f t="shared" si="40"/>
        <v>11451.3</v>
      </c>
      <c r="H218" s="804">
        <f t="shared" si="41"/>
        <v>-5.6875638573786365E-2</v>
      </c>
      <c r="I218" s="805" t="s">
        <v>823</v>
      </c>
      <c r="J218" s="802"/>
      <c r="K218" s="803">
        <v>7</v>
      </c>
      <c r="L218" s="802"/>
    </row>
    <row r="219" spans="1:12" x14ac:dyDescent="0.25">
      <c r="A219" s="810">
        <v>100</v>
      </c>
      <c r="B219" s="806">
        <v>43098</v>
      </c>
      <c r="C219" s="802">
        <v>200</v>
      </c>
      <c r="D219" s="803">
        <v>75.17</v>
      </c>
      <c r="E219" s="803">
        <v>71.64</v>
      </c>
      <c r="F219" s="803">
        <f t="shared" si="39"/>
        <v>-706.00000000000023</v>
      </c>
      <c r="G219" s="803">
        <f t="shared" si="40"/>
        <v>15034</v>
      </c>
      <c r="H219" s="804">
        <f t="shared" si="41"/>
        <v>-4.6960223493414943E-2</v>
      </c>
      <c r="I219" s="809">
        <v>75</v>
      </c>
      <c r="J219" s="802"/>
      <c r="K219" s="803">
        <v>-47</v>
      </c>
      <c r="L219" s="802"/>
    </row>
    <row r="220" spans="1:12" x14ac:dyDescent="0.25">
      <c r="A220" s="810">
        <v>50</v>
      </c>
      <c r="B220" s="806">
        <v>43102</v>
      </c>
      <c r="C220" s="802">
        <v>150</v>
      </c>
      <c r="D220" s="803">
        <v>75.698999999999998</v>
      </c>
      <c r="E220" s="803">
        <v>74.099999999999994</v>
      </c>
      <c r="F220" s="803">
        <f t="shared" si="39"/>
        <v>-239.85000000000056</v>
      </c>
      <c r="G220" s="803">
        <f t="shared" si="40"/>
        <v>11354.85</v>
      </c>
      <c r="H220" s="807">
        <f t="shared" si="41"/>
        <v>-2.1123132405976353E-2</v>
      </c>
      <c r="I220" s="809" t="s">
        <v>828</v>
      </c>
      <c r="J220" s="802"/>
      <c r="K220" s="803">
        <v>419</v>
      </c>
      <c r="L220" s="802"/>
    </row>
    <row r="221" spans="1:12" x14ac:dyDescent="0.25">
      <c r="A221" s="810">
        <v>0</v>
      </c>
      <c r="B221" s="806">
        <v>43105</v>
      </c>
      <c r="C221" s="802">
        <v>100</v>
      </c>
      <c r="D221" s="803">
        <v>76.293999999999997</v>
      </c>
      <c r="E221" s="803">
        <v>74.52</v>
      </c>
      <c r="F221" s="803">
        <f t="shared" si="39"/>
        <v>-177.40000000000009</v>
      </c>
      <c r="G221" s="803">
        <f t="shared" si="40"/>
        <v>7629.4</v>
      </c>
      <c r="H221" s="804">
        <f t="shared" si="41"/>
        <v>-2.3252156132854498E-2</v>
      </c>
      <c r="I221" s="809" t="s">
        <v>854</v>
      </c>
      <c r="J221" s="802"/>
      <c r="K221" s="803">
        <v>481</v>
      </c>
      <c r="L221" s="802"/>
    </row>
    <row r="222" spans="1:12" x14ac:dyDescent="0.25">
      <c r="A222" s="810">
        <v>0</v>
      </c>
      <c r="B222" s="806">
        <v>43109</v>
      </c>
      <c r="C222" s="802">
        <v>100</v>
      </c>
      <c r="D222" s="803">
        <v>76.290000000000006</v>
      </c>
      <c r="E222" s="803">
        <v>78.099999999999994</v>
      </c>
      <c r="F222" s="803">
        <f t="shared" si="39"/>
        <v>180.99999999999881</v>
      </c>
      <c r="G222" s="803">
        <f t="shared" si="40"/>
        <v>7629.0000000000009</v>
      </c>
      <c r="H222" s="804">
        <f t="shared" si="41"/>
        <v>2.3725258880587075E-2</v>
      </c>
      <c r="I222" s="805"/>
      <c r="J222" s="802"/>
      <c r="K222" s="803">
        <v>839</v>
      </c>
      <c r="L222" s="802"/>
    </row>
    <row r="223" spans="1:12" x14ac:dyDescent="0.25">
      <c r="A223" s="810">
        <v>0</v>
      </c>
      <c r="B223" s="806">
        <v>43110</v>
      </c>
      <c r="C223" s="802">
        <v>100</v>
      </c>
      <c r="D223" s="803">
        <v>76.290000000000006</v>
      </c>
      <c r="E223" s="803">
        <v>78.709999999999994</v>
      </c>
      <c r="F223" s="803">
        <f t="shared" si="39"/>
        <v>241.99999999999875</v>
      </c>
      <c r="G223" s="803">
        <f t="shared" si="40"/>
        <v>7629.0000000000009</v>
      </c>
      <c r="H223" s="804">
        <f t="shared" si="41"/>
        <v>3.1721064359680001E-2</v>
      </c>
      <c r="I223" s="809">
        <v>76</v>
      </c>
      <c r="J223" s="809">
        <v>67.739999999999995</v>
      </c>
      <c r="K223" s="803">
        <v>900.23</v>
      </c>
      <c r="L223" s="802"/>
    </row>
    <row r="224" spans="1:12" x14ac:dyDescent="0.25">
      <c r="A224" s="810">
        <v>0</v>
      </c>
      <c r="B224" s="806">
        <v>43117</v>
      </c>
      <c r="C224" s="802">
        <v>100</v>
      </c>
      <c r="D224" s="803">
        <v>76.290000000000006</v>
      </c>
      <c r="E224" s="803">
        <v>81.739999999999995</v>
      </c>
      <c r="F224" s="803">
        <f t="shared" si="39"/>
        <v>544.99999999999886</v>
      </c>
      <c r="G224" s="803">
        <f t="shared" si="40"/>
        <v>7629.0000000000009</v>
      </c>
      <c r="H224" s="804">
        <f t="shared" si="41"/>
        <v>7.143793419845311E-2</v>
      </c>
      <c r="I224" s="809">
        <v>76</v>
      </c>
      <c r="J224" s="809"/>
      <c r="K224" s="803">
        <v>1203</v>
      </c>
      <c r="L224" s="802"/>
    </row>
    <row r="225" spans="1:12" x14ac:dyDescent="0.25">
      <c r="A225" s="810">
        <v>0</v>
      </c>
      <c r="B225" s="806">
        <v>43126</v>
      </c>
      <c r="C225" s="802">
        <v>50</v>
      </c>
      <c r="D225" s="803">
        <v>68.62</v>
      </c>
      <c r="E225" s="803">
        <v>83.97</v>
      </c>
      <c r="F225" s="803">
        <f t="shared" si="39"/>
        <v>767.49999999999977</v>
      </c>
      <c r="G225" s="803">
        <f t="shared" si="40"/>
        <v>3431</v>
      </c>
      <c r="H225" s="804">
        <f t="shared" si="41"/>
        <v>0.22369571553482939</v>
      </c>
      <c r="I225" s="805"/>
      <c r="J225" s="802"/>
      <c r="K225" s="803">
        <v>1426</v>
      </c>
      <c r="L225" s="802"/>
    </row>
    <row r="226" spans="1:12" x14ac:dyDescent="0.25">
      <c r="A226" s="802"/>
      <c r="B226" s="802"/>
      <c r="C226" s="802"/>
      <c r="D226" s="803"/>
      <c r="E226" s="803"/>
      <c r="F226" s="803"/>
      <c r="G226" s="802"/>
      <c r="H226" s="802"/>
      <c r="I226" s="802"/>
      <c r="J226" s="802"/>
      <c r="K226" s="802"/>
      <c r="L226" s="802"/>
    </row>
    <row r="227" spans="1:12" x14ac:dyDescent="0.25">
      <c r="A227" s="802"/>
      <c r="B227" s="802"/>
      <c r="C227" s="802"/>
      <c r="D227" s="803"/>
      <c r="E227" s="803"/>
      <c r="F227" s="803"/>
      <c r="G227" s="802"/>
      <c r="H227" s="802"/>
      <c r="I227" s="802"/>
      <c r="J227" s="802"/>
      <c r="K227" s="802"/>
      <c r="L227" s="802"/>
    </row>
    <row r="228" spans="1:12" x14ac:dyDescent="0.25">
      <c r="A228" s="802"/>
      <c r="B228" s="802"/>
      <c r="C228" s="802"/>
      <c r="D228" s="803"/>
      <c r="E228" s="803"/>
      <c r="F228" s="803"/>
      <c r="G228" s="802"/>
      <c r="H228" s="802"/>
      <c r="I228" s="802"/>
      <c r="J228" s="802"/>
      <c r="K228" s="802"/>
      <c r="L228" s="802"/>
    </row>
    <row r="229" spans="1:12" x14ac:dyDescent="0.25">
      <c r="A229" s="802"/>
      <c r="B229" s="802"/>
      <c r="C229" s="802"/>
      <c r="D229" s="803"/>
      <c r="E229" s="803"/>
      <c r="F229" s="803"/>
      <c r="G229" s="802"/>
      <c r="H229" s="802"/>
      <c r="I229" s="802"/>
      <c r="J229" s="802"/>
      <c r="K229" s="802"/>
      <c r="L229" s="802"/>
    </row>
    <row r="230" spans="1:12" x14ac:dyDescent="0.25">
      <c r="A230" s="802"/>
      <c r="B230" s="802"/>
      <c r="C230" s="802"/>
      <c r="D230" s="803"/>
      <c r="E230" s="803"/>
      <c r="F230" s="803"/>
      <c r="G230" s="802"/>
      <c r="H230" s="802"/>
      <c r="I230" s="802"/>
      <c r="J230" s="802"/>
      <c r="K230" s="802"/>
      <c r="L230" s="802"/>
    </row>
    <row r="231" spans="1:12" x14ac:dyDescent="0.25">
      <c r="A231" s="802"/>
      <c r="B231" s="802"/>
      <c r="C231" s="802"/>
      <c r="D231" s="803"/>
      <c r="E231" s="803"/>
      <c r="F231" s="803"/>
      <c r="G231" s="802"/>
      <c r="H231" s="802"/>
      <c r="I231" s="802"/>
      <c r="J231" s="802"/>
      <c r="K231" s="802"/>
      <c r="L231" s="802"/>
    </row>
    <row r="232" spans="1:12" x14ac:dyDescent="0.25">
      <c r="A232" s="802"/>
      <c r="B232" s="802"/>
      <c r="C232" s="802"/>
      <c r="D232" s="803"/>
      <c r="E232" s="803"/>
      <c r="F232" s="803"/>
      <c r="G232" s="802"/>
      <c r="H232" s="802"/>
      <c r="I232" s="802"/>
      <c r="J232" s="802"/>
      <c r="K232" s="802"/>
      <c r="L232" s="802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2">
      <formula>F24&gt;0</formula>
    </cfRule>
    <cfRule type="expression" dxfId="150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5">
      <formula>F30&gt;0</formula>
    </cfRule>
    <cfRule type="expression" dxfId="148" priority="76">
      <formula>F30&lt;0</formula>
    </cfRule>
  </conditionalFormatting>
  <conditionalFormatting sqref="H43 H30:H33">
    <cfRule type="expression" dxfId="147" priority="73">
      <formula>H30&gt;0</formula>
    </cfRule>
    <cfRule type="expression" dxfId="146" priority="74">
      <formula>H30&lt;0</formula>
    </cfRule>
  </conditionalFormatting>
  <conditionalFormatting sqref="Q8">
    <cfRule type="expression" dxfId="145" priority="67">
      <formula>Q8&gt;0</formula>
    </cfRule>
    <cfRule type="expression" dxfId="144" priority="68">
      <formula>Q8&lt;0</formula>
    </cfRule>
  </conditionalFormatting>
  <conditionalFormatting sqref="Q7">
    <cfRule type="expression" dxfId="143" priority="69">
      <formula>Q7&gt;0</formula>
    </cfRule>
    <cfRule type="expression" dxfId="142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5">
      <formula>F115&gt;0</formula>
    </cfRule>
    <cfRule type="expression" dxfId="140" priority="56">
      <formula>F115&lt;0</formula>
    </cfRule>
  </conditionalFormatting>
  <conditionalFormatting sqref="F112:F114">
    <cfRule type="expression" dxfId="139" priority="53">
      <formula>F112&gt;0</formula>
    </cfRule>
    <cfRule type="expression" dxfId="138" priority="54">
      <formula>F112&lt;0</formula>
    </cfRule>
  </conditionalFormatting>
  <conditionalFormatting sqref="H112:I112">
    <cfRule type="expression" dxfId="137" priority="51">
      <formula>H112&gt;0</formula>
    </cfRule>
    <cfRule type="expression" dxfId="136" priority="52">
      <formula>H112&lt;0</formula>
    </cfRule>
  </conditionalFormatting>
  <conditionalFormatting sqref="H113:I113">
    <cfRule type="expression" dxfId="135" priority="49">
      <formula>H113&gt;0</formula>
    </cfRule>
    <cfRule type="expression" dxfId="134" priority="50">
      <formula>H113&lt;0</formula>
    </cfRule>
  </conditionalFormatting>
  <conditionalFormatting sqref="H114:I114">
    <cfRule type="expression" dxfId="133" priority="47">
      <formula>H114&gt;0</formula>
    </cfRule>
    <cfRule type="expression" dxfId="132" priority="48">
      <formula>H114&lt;0</formula>
    </cfRule>
  </conditionalFormatting>
  <conditionalFormatting sqref="F105:F111">
    <cfRule type="expression" dxfId="131" priority="45">
      <formula>F105&gt;0</formula>
    </cfRule>
    <cfRule type="expression" dxfId="130" priority="46">
      <formula>F105&lt;0</formula>
    </cfRule>
  </conditionalFormatting>
  <conditionalFormatting sqref="H105:I111">
    <cfRule type="expression" dxfId="129" priority="43">
      <formula>H105&gt;0</formula>
    </cfRule>
    <cfRule type="expression" dxfId="128" priority="44">
      <formula>H105&lt;0</formula>
    </cfRule>
  </conditionalFormatting>
  <conditionalFormatting sqref="I117 F117:F119">
    <cfRule type="expression" dxfId="127" priority="41">
      <formula>F117&gt;0</formula>
    </cfRule>
    <cfRule type="expression" dxfId="126" priority="42">
      <formula>F117&lt;0</formula>
    </cfRule>
  </conditionalFormatting>
  <conditionalFormatting sqref="F189:F196 H189:H196">
    <cfRule type="expression" dxfId="125" priority="39">
      <formula>F189&gt;0</formula>
    </cfRule>
    <cfRule type="expression" dxfId="124" priority="40">
      <formula>F189&lt;0</formula>
    </cfRule>
  </conditionalFormatting>
  <conditionalFormatting sqref="H202 F202">
    <cfRule type="expression" dxfId="123" priority="37">
      <formula>F202&gt;0</formula>
    </cfRule>
    <cfRule type="expression" dxfId="122" priority="38">
      <formula>F202&lt;0</formula>
    </cfRule>
  </conditionalFormatting>
  <conditionalFormatting sqref="I204">
    <cfRule type="expression" dxfId="121" priority="35">
      <formula>I204&gt;0</formula>
    </cfRule>
    <cfRule type="expression" dxfId="120" priority="36">
      <formula>I204&lt;0</formula>
    </cfRule>
  </conditionalFormatting>
  <conditionalFormatting sqref="H204 F204">
    <cfRule type="expression" dxfId="119" priority="33">
      <formula>F204&gt;0</formula>
    </cfRule>
    <cfRule type="expression" dxfId="118" priority="34">
      <formula>F204&lt;0</formula>
    </cfRule>
  </conditionalFormatting>
  <conditionalFormatting sqref="M54">
    <cfRule type="expression" dxfId="117" priority="31">
      <formula>M54&gt;0</formula>
    </cfRule>
    <cfRule type="expression" dxfId="116" priority="32">
      <formula>M54&lt;0</formula>
    </cfRule>
  </conditionalFormatting>
  <conditionalFormatting sqref="K39:K49">
    <cfRule type="expression" dxfId="115" priority="29">
      <formula>K39&gt;0</formula>
    </cfRule>
    <cfRule type="expression" dxfId="114" priority="30">
      <formula>K39&lt;0</formula>
    </cfRule>
  </conditionalFormatting>
  <conditionalFormatting sqref="Q10">
    <cfRule type="expression" dxfId="113" priority="27">
      <formula>Q10&gt;0</formula>
    </cfRule>
    <cfRule type="expression" dxfId="112" priority="28">
      <formula>Q10&lt;0</formula>
    </cfRule>
  </conditionalFormatting>
  <conditionalFormatting sqref="Z10">
    <cfRule type="expression" dxfId="111" priority="25">
      <formula>Z10&gt;0</formula>
    </cfRule>
    <cfRule type="expression" dxfId="110" priority="26">
      <formula>Z10&lt;0</formula>
    </cfRule>
  </conditionalFormatting>
  <conditionalFormatting sqref="AA10:AE10">
    <cfRule type="expression" dxfId="109" priority="23">
      <formula>AA10&gt;0</formula>
    </cfRule>
    <cfRule type="expression" dxfId="108" priority="24">
      <formula>AA10&lt;0</formula>
    </cfRule>
  </conditionalFormatting>
  <conditionalFormatting sqref="Z24">
    <cfRule type="expression" dxfId="107" priority="21">
      <formula>Z24&gt;0</formula>
    </cfRule>
    <cfRule type="expression" dxfId="106" priority="22">
      <formula>Z24&lt;0</formula>
    </cfRule>
  </conditionalFormatting>
  <conditionalFormatting sqref="AF10:AG10">
    <cfRule type="expression" dxfId="105" priority="13">
      <formula>AF10&gt;0</formula>
    </cfRule>
    <cfRule type="expression" dxfId="104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1">
      <formula>F208&gt;0</formula>
    </cfRule>
    <cfRule type="expression" dxfId="102" priority="12">
      <formula>F208&lt;0</formula>
    </cfRule>
  </conditionalFormatting>
  <conditionalFormatting sqref="F220 F207:F210">
    <cfRule type="expression" dxfId="101" priority="9">
      <formula>F207&gt;0</formula>
    </cfRule>
    <cfRule type="expression" dxfId="100" priority="10">
      <formula>F207&lt;0</formula>
    </cfRule>
  </conditionalFormatting>
  <conditionalFormatting sqref="H207:I207 H220 H208:H210">
    <cfRule type="expression" dxfId="99" priority="7">
      <formula>H207&gt;0</formula>
    </cfRule>
    <cfRule type="expression" dxfId="98" priority="8">
      <formula>H207&lt;0</formula>
    </cfRule>
  </conditionalFormatting>
  <conditionalFormatting sqref="K210:K225">
    <cfRule type="expression" dxfId="97" priority="5">
      <formula>K210&gt;0</formula>
    </cfRule>
    <cfRule type="expression" dxfId="96" priority="6">
      <formula>K210&lt;0</formula>
    </cfRule>
  </conditionalFormatting>
  <conditionalFormatting sqref="K31">
    <cfRule type="expression" dxfId="95" priority="3">
      <formula>K31&gt;0</formula>
    </cfRule>
    <cfRule type="expression" dxfId="94" priority="4">
      <formula>K31&lt;0</formula>
    </cfRule>
  </conditionalFormatting>
  <conditionalFormatting sqref="K32:K38">
    <cfRule type="expression" dxfId="93" priority="1">
      <formula>K32&gt;0</formula>
    </cfRule>
    <cfRule type="expression" dxfId="92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77.66</v>
      </c>
      <c r="R4" s="475">
        <v>-1.3599999999999999E-2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85.426000000000002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84.6494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83.872799999999998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83.096199999999996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82.319599999999994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81.543000000000006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80.766400000000004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79.989800000000002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79.213200000000001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78.436599999999999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76.883399999999995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76.106799999999993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75.330199999999991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74.553599999999989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73.776999999999987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73.000399999999999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72.223799999999997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71.447199999999995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70.670599999999993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69.894000000000005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44.97</v>
      </c>
      <c r="R4" s="475">
        <v>2.2000000000000001E-3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6745.5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-1057.5099999999993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-1107.4599999999991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-0.14102453087752886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4.3584611963531243E-2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14.60064935064935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49.467000000000006</v>
      </c>
    </row>
    <row r="19" spans="1:16" x14ac:dyDescent="0.25">
      <c r="H19" s="70"/>
      <c r="O19" s="81">
        <v>1.0900000000000001</v>
      </c>
      <c r="P19" s="81">
        <f t="shared" ref="P19:P38" si="2">O19*$Q$4</f>
        <v>49.017300000000006</v>
      </c>
    </row>
    <row r="20" spans="1:16" x14ac:dyDescent="0.25">
      <c r="H20" s="70"/>
      <c r="O20" s="81">
        <v>1.08</v>
      </c>
      <c r="P20" s="81">
        <f t="shared" si="2"/>
        <v>48.567599999999999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48.117899999999999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47.668199999999999</v>
      </c>
    </row>
    <row r="23" spans="1:16" x14ac:dyDescent="0.25">
      <c r="O23" s="81">
        <v>1.05</v>
      </c>
      <c r="P23" s="81">
        <f t="shared" si="2"/>
        <v>47.218499999999999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46.768799999999999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46.319099999999999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45.869399999999999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45.419699999999999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44.97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44.520299999999999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44.070599999999999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43.620899999999999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43.171199999999999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42.721499999999999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42.271799999999999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41.822099999999999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41.372399999999999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40.922699999999999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40.472999999999999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85" priority="33">
      <formula>F25&gt;0</formula>
    </cfRule>
    <cfRule type="expression" dxfId="84" priority="34">
      <formula>F25&lt;0</formula>
    </cfRule>
  </conditionalFormatting>
  <conditionalFormatting sqref="Q8">
    <cfRule type="expression" dxfId="83" priority="27">
      <formula>Q8&gt;0</formula>
    </cfRule>
    <cfRule type="expression" dxfId="82" priority="28">
      <formula>Q8&lt;0</formula>
    </cfRule>
  </conditionalFormatting>
  <conditionalFormatting sqref="Q7">
    <cfRule type="expression" dxfId="81" priority="29">
      <formula>Q7&gt;0</formula>
    </cfRule>
    <cfRule type="expression" dxfId="80" priority="30">
      <formula>Q7&lt;0</formula>
    </cfRule>
  </conditionalFormatting>
  <conditionalFormatting sqref="M71">
    <cfRule type="expression" dxfId="79" priority="25">
      <formula>M71&gt;0</formula>
    </cfRule>
    <cfRule type="expression" dxfId="78" priority="26">
      <formula>M71&lt;0</formula>
    </cfRule>
  </conditionalFormatting>
  <conditionalFormatting sqref="J39">
    <cfRule type="expression" dxfId="77" priority="23">
      <formula>J39&gt;0</formula>
    </cfRule>
    <cfRule type="expression" dxfId="76" priority="24">
      <formula>J39&lt;0</formula>
    </cfRule>
  </conditionalFormatting>
  <conditionalFormatting sqref="J40:J52 J53:K61 J66:K67 K63:K65">
    <cfRule type="expression" dxfId="75" priority="21">
      <formula>J40&gt;0</formula>
    </cfRule>
    <cfRule type="expression" dxfId="74" priority="22">
      <formula>J40&lt;0</formula>
    </cfRule>
  </conditionalFormatting>
  <conditionalFormatting sqref="Q10">
    <cfRule type="expression" dxfId="73" priority="19">
      <formula>Q10&gt;0</formula>
    </cfRule>
    <cfRule type="expression" dxfId="72" priority="20">
      <formula>Q10&lt;0</formula>
    </cfRule>
  </conditionalFormatting>
  <conditionalFormatting sqref="Q9">
    <cfRule type="expression" dxfId="71" priority="17">
      <formula>Q9&gt;0</formula>
    </cfRule>
    <cfRule type="expression" dxfId="70" priority="18">
      <formula>Q9&lt;0</formula>
    </cfRule>
  </conditionalFormatting>
  <conditionalFormatting sqref="F62 H62">
    <cfRule type="expression" dxfId="69" priority="15">
      <formula>F62&gt;0</formula>
    </cfRule>
    <cfRule type="expression" dxfId="68" priority="16">
      <formula>F62&lt;0</formula>
    </cfRule>
  </conditionalFormatting>
  <conditionalFormatting sqref="J62:K62">
    <cfRule type="expression" dxfId="67" priority="13">
      <formula>J62&gt;0</formula>
    </cfRule>
    <cfRule type="expression" dxfId="66" priority="14">
      <formula>J62&lt;0</formula>
    </cfRule>
  </conditionalFormatting>
  <conditionalFormatting sqref="F63 H63">
    <cfRule type="expression" dxfId="65" priority="11">
      <formula>F63&gt;0</formula>
    </cfRule>
    <cfRule type="expression" dxfId="64" priority="12">
      <formula>F63&lt;0</formula>
    </cfRule>
  </conditionalFormatting>
  <conditionalFormatting sqref="J63">
    <cfRule type="expression" dxfId="63" priority="9">
      <formula>J63&gt;0</formula>
    </cfRule>
    <cfRule type="expression" dxfId="62" priority="10">
      <formula>J63&lt;0</formula>
    </cfRule>
  </conditionalFormatting>
  <conditionalFormatting sqref="F64:F65 H64:H65">
    <cfRule type="expression" dxfId="61" priority="7">
      <formula>F64&gt;0</formula>
    </cfRule>
    <cfRule type="expression" dxfId="60" priority="8">
      <formula>F64&lt;0</formula>
    </cfRule>
  </conditionalFormatting>
  <conditionalFormatting sqref="J64:J65">
    <cfRule type="expression" dxfId="59" priority="5">
      <formula>J64&gt;0</formula>
    </cfRule>
    <cfRule type="expression" dxfId="58" priority="6">
      <formula>J64&lt;0</formula>
    </cfRule>
  </conditionalFormatting>
  <conditionalFormatting sqref="L53:L57">
    <cfRule type="expression" dxfId="57" priority="3">
      <formula>L53&gt;0</formula>
    </cfRule>
    <cfRule type="expression" dxfId="56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41.12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41.12</v>
      </c>
      <c r="R4" s="475">
        <v>-1.9800000000000002E-2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45.231999999999999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44.820799999999998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44.409599999999998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43.998399999999997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43.587200000000003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43.176000000000002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42.764800000000001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42.3536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41.942399999999999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41.531199999999998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41.12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40.708799999999997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40.297599999999996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39.886399999999995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39.475199999999994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39.063999999999993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38.652799999999992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38.241599999999998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37.830399999999997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37.419199999999996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37.007999999999996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206.54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206.54</v>
      </c>
      <c r="R4" s="475">
        <v>-1.0699999999999999E-2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227.19400000000002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225.12860000000001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223.06319999999999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220.99780000000001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218.9324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216.86699999999999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214.80160000000001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212.7362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210.67079999999999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208.6054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206.54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204.47459999999998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202.4092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200.34379999999999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198.27839999999998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196.21299999999999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194.14759999999998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192.0822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190.01679999999999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187.95140000000001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185.886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7" priority="17">
      <formula>F21&gt;0</formula>
    </cfRule>
    <cfRule type="expression" dxfId="46" priority="18">
      <formula>F21&lt;0</formula>
    </cfRule>
  </conditionalFormatting>
  <conditionalFormatting sqref="H26 H31:H41 H21">
    <cfRule type="expression" dxfId="45" priority="15">
      <formula>H21&gt;0</formula>
    </cfRule>
    <cfRule type="expression" dxfId="44" priority="16">
      <formula>H21&lt;0</formula>
    </cfRule>
  </conditionalFormatting>
  <conditionalFormatting sqref="Q7">
    <cfRule type="expression" dxfId="43" priority="9">
      <formula>Q7&gt;0</formula>
    </cfRule>
    <cfRule type="expression" dxfId="42" priority="10">
      <formula>Q7&lt;0</formula>
    </cfRule>
  </conditionalFormatting>
  <conditionalFormatting sqref="Q8">
    <cfRule type="expression" dxfId="41" priority="7">
      <formula>Q8&gt;0</formula>
    </cfRule>
    <cfRule type="expression" dxfId="40" priority="8">
      <formula>Q8&lt;0</formula>
    </cfRule>
  </conditionalFormatting>
  <conditionalFormatting sqref="F27:F30 F22:F25">
    <cfRule type="expression" dxfId="39" priority="5">
      <formula>F22&gt;0</formula>
    </cfRule>
    <cfRule type="expression" dxfId="38" priority="6">
      <formula>F22&lt;0</formula>
    </cfRule>
  </conditionalFormatting>
  <conditionalFormatting sqref="H27:H30 H22:H25">
    <cfRule type="expression" dxfId="37" priority="3">
      <formula>H22&gt;0</formula>
    </cfRule>
    <cfRule type="expression" dxfId="36" priority="4">
      <formula>H22&lt;0</formula>
    </cfRule>
  </conditionalFormatting>
  <conditionalFormatting sqref="M43">
    <cfRule type="expression" dxfId="35" priority="1">
      <formula>M43&gt;0</formula>
    </cfRule>
    <cfRule type="expression" dxfId="3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44.45</v>
      </c>
      <c r="R4" s="475">
        <v>-3.3700000000000001E-2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48.89500000000001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48.450500000000005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48.006000000000007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47.561500000000002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47.117000000000004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46.672500000000007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46.228000000000002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45.783500000000004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45.339000000000006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44.894500000000001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44.005500000000005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43.561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43.116500000000002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42.672000000000004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42.227499999999999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41.783000000000001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41.338500000000003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40.894000000000005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40.4495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3" priority="7">
      <formula>F21&gt;0</formula>
    </cfRule>
    <cfRule type="expression" dxfId="32" priority="8">
      <formula>F21&lt;0</formula>
    </cfRule>
  </conditionalFormatting>
  <conditionalFormatting sqref="H21:H32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123.48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123.48</v>
      </c>
      <c r="R4" s="475">
        <v>-1.4999999999999999E-2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135.828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134.59320000000002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133.35840000000002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132.12360000000001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130.8888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129.654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128.41920000000002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127.18440000000001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125.9496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124.71480000000001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123.48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122.2452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121.0104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119.7756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118.5408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117.306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116.07119999999999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114.83640000000001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113.6016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112.36680000000001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111.13200000000001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251.89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251.89</v>
      </c>
      <c r="R4" s="475">
        <v>-3.5999999999999999E-3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277.07900000000001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274.56009999999998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272.0412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269.52229999999997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267.0034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264.48449999999997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261.96559999999999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259.44669999999996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256.92779999999999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254.40889999999999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251.89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249.37109999999998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246.85219999999998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244.33329999999998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241.81439999999998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239.29549999999998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236.77659999999997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234.2577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231.7388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229.2199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226.70099999999999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1" priority="13">
      <formula>F21&gt;0</formula>
    </cfRule>
    <cfRule type="expression" dxfId="20" priority="14">
      <formula>F21&lt;0</formula>
    </cfRule>
  </conditionalFormatting>
  <conditionalFormatting sqref="F22">
    <cfRule type="expression" dxfId="19" priority="11">
      <formula>F22&gt;0</formula>
    </cfRule>
    <cfRule type="expression" dxfId="18" priority="12">
      <formula>F22&lt;0</formula>
    </cfRule>
  </conditionalFormatting>
  <conditionalFormatting sqref="F23:F30">
    <cfRule type="expression" dxfId="17" priority="9">
      <formula>F23&gt;0</formula>
    </cfRule>
    <cfRule type="expression" dxfId="16" priority="10">
      <formula>F23&lt;0</formula>
    </cfRule>
  </conditionalFormatting>
  <conditionalFormatting sqref="H21:H31">
    <cfRule type="expression" dxfId="15" priority="7">
      <formula>H21&gt;0</formula>
    </cfRule>
    <cfRule type="expression" dxfId="14" priority="8">
      <formula>H21&lt;0</formula>
    </cfRule>
  </conditionalFormatting>
  <conditionalFormatting sqref="F24">
    <cfRule type="expression" dxfId="13" priority="5">
      <formula>F24&gt;0</formula>
    </cfRule>
    <cfRule type="expression" dxfId="12" priority="6">
      <formula>F24&lt;0</formula>
    </cfRule>
  </conditionalFormatting>
  <conditionalFormatting sqref="Q8">
    <cfRule type="expression" dxfId="11" priority="1">
      <formula>Q8&gt;0</formula>
    </cfRule>
    <cfRule type="expression" dxfId="10" priority="2">
      <formula>Q8&lt;0</formula>
    </cfRule>
  </conditionalFormatting>
  <conditionalFormatting sqref="Q7">
    <cfRule type="expression" dxfId="9" priority="3">
      <formula>Q7&gt;0</formula>
    </cfRule>
    <cfRule type="expression" dxfId="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2018-06-22T02:58:00Z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